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601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<sst xmlns="http://schemas.openxmlformats.org/spreadsheetml/2006/main" count="301" uniqueCount="156">
  <si>
    <t>Dział</t>
  </si>
  <si>
    <t>Rozdział</t>
  </si>
  <si>
    <t>Treść</t>
  </si>
  <si>
    <t xml:space="preserve">0 1008 </t>
  </si>
  <si>
    <t>0 1095</t>
  </si>
  <si>
    <t>Pozostała działalność</t>
  </si>
  <si>
    <t xml:space="preserve">0 10 </t>
  </si>
  <si>
    <t>Wydatki bieżące</t>
  </si>
  <si>
    <t>Drogi publiczne gminne</t>
  </si>
  <si>
    <t>Gospodarka gruntami i nieruchomościami</t>
  </si>
  <si>
    <t>Urzędy wojewódzkie</t>
  </si>
  <si>
    <t>Rady gmin (miast i miast na prawach powiatu)</t>
  </si>
  <si>
    <t>Urzędy gmin (miast i miast na prawach powiatu)</t>
  </si>
  <si>
    <t>Ochotnicze straże pożarne</t>
  </si>
  <si>
    <t>Obrona cywilna</t>
  </si>
  <si>
    <t>Straż Miejska</t>
  </si>
  <si>
    <t>Gimnazja</t>
  </si>
  <si>
    <t>Dowożenie uczniów do szkół</t>
  </si>
  <si>
    <t>Ośrodki pomocy społecznej</t>
  </si>
  <si>
    <t>Świetlice szkolne</t>
  </si>
  <si>
    <t>Oczyszczanie miast i wsi</t>
  </si>
  <si>
    <t>Utrzymanie zieleni w miastach i gminach</t>
  </si>
  <si>
    <t>Oświetlenie ulic , placów i dróg</t>
  </si>
  <si>
    <t>Domy i ośrodki kultury, świetlice i kluby</t>
  </si>
  <si>
    <t>Biblioteki</t>
  </si>
  <si>
    <t>Zadania w zakresie kultury fizycznej i sportu</t>
  </si>
  <si>
    <t xml:space="preserve"> </t>
  </si>
  <si>
    <t>Usługi opiekuńcze i specjalistyczne usługi opiekuńcze</t>
  </si>
  <si>
    <t>0 10</t>
  </si>
  <si>
    <t>ROLNICTWO I ŁOWIECTWO</t>
  </si>
  <si>
    <t>GOSPODARKA MIESZKANIOWA</t>
  </si>
  <si>
    <t>DZIAŁALNOŚĆ USŁUGOWA</t>
  </si>
  <si>
    <t>ADMINISTRACJA PUBLICZNA</t>
  </si>
  <si>
    <t>BEZPIECZEŃSTWO PUBLICZNE I OCHRONA PRZECIWPOŻAROWA</t>
  </si>
  <si>
    <t>OCHRONA ZDROWIA</t>
  </si>
  <si>
    <t>GOSPODARKA KOMUNALNA I OCHRONA ŚRODOWISKA</t>
  </si>
  <si>
    <t>Obiekty sportowe</t>
  </si>
  <si>
    <t>Urzędy naczelnych organów władzy państwowej , kontroli i ochrony prawa</t>
  </si>
  <si>
    <t>KULTURA I OCHRONA DZIEDZICTWA NARODOWEGO</t>
  </si>
  <si>
    <t>KULTURA FIZYCZNA I SPORT</t>
  </si>
  <si>
    <t>OBSŁUGA DŁUGU PUBLICZNEGO</t>
  </si>
  <si>
    <t>Obsługa papierów wartościowych, kredytów i pożyczek jednostek samorządu terytorialnego</t>
  </si>
  <si>
    <t>0 1008</t>
  </si>
  <si>
    <t>RAZEM</t>
  </si>
  <si>
    <t>Wynagrodzenia osobowe pracowników</t>
  </si>
  <si>
    <t>0 1030</t>
  </si>
  <si>
    <t>Izby rolnicze</t>
  </si>
  <si>
    <t>Wydatki bieżące, w  tym:</t>
  </si>
  <si>
    <t>Wydatki bieżące, w tym:</t>
  </si>
  <si>
    <t>Wydatki bieżące  , w tym:</t>
  </si>
  <si>
    <t>Wydatki bieżące , w tym:</t>
  </si>
  <si>
    <t>Wydatki bieżące, w tym</t>
  </si>
  <si>
    <t xml:space="preserve">Szkoły podstawowe </t>
  </si>
  <si>
    <t xml:space="preserve">Różne jednostki obsługi gospodarki mieszkaniowej </t>
  </si>
  <si>
    <t xml:space="preserve">Ogółem </t>
  </si>
  <si>
    <t>RÓŻNE ROZLICZENIA</t>
  </si>
  <si>
    <t>Dokształcanie i doskonalenie nauczycieli</t>
  </si>
  <si>
    <t>Rezerwy ogólne i celowe</t>
  </si>
  <si>
    <t>Plany zagospodarowania przestrzennego</t>
  </si>
  <si>
    <t>URZĘDY NACZELNYCH ORGANÓW WŁADZY PAŃST.,KONTR. I OCHR. PR ORAZ SĄDOWNICTWA</t>
  </si>
  <si>
    <t>POMOC SPOŁECZNA</t>
  </si>
  <si>
    <t>Ogółem</t>
  </si>
  <si>
    <t>Wydatki bieżące- zadania własne, w tym:</t>
  </si>
  <si>
    <t>Wydatki bieżące- obsługa długu (odsetki od kredytów)</t>
  </si>
  <si>
    <t>Przedszkola</t>
  </si>
  <si>
    <t>Dodatki mieszkaniowe</t>
  </si>
  <si>
    <t>Pomoc materialna dla uczniów</t>
  </si>
  <si>
    <t xml:space="preserve">1. ZFŚS nauczycieli emerytów i rencistów </t>
  </si>
  <si>
    <t>2.Pomoc zdrowotna dla nauczycieli</t>
  </si>
  <si>
    <t xml:space="preserve">3.Nagrody dla uczniów , organizacja konkursów </t>
  </si>
  <si>
    <t>TRANSPORT I ŁĄCZNOŚĆ</t>
  </si>
  <si>
    <t>Promocja jednostek samorządu terytorialnego</t>
  </si>
  <si>
    <t>Wydatki majątkowe</t>
  </si>
  <si>
    <t xml:space="preserve">DOCHODY OD OSÓB PRAWNYCH, OD OSÓB FIZYCZNYCH I OD INNYCH JEDNOSTEK NIEPOSIADAJĄCYCH OSOBOWOŚCI PRAWNEJ ORAZ WYDATKI ZWIĄZANE Z ICH POBOREM </t>
  </si>
  <si>
    <t xml:space="preserve">Pobór podatków , opłat i niepodatkowych należności budżetowych </t>
  </si>
  <si>
    <t>0 1010</t>
  </si>
  <si>
    <t>wynagrodzenia i pochodne od wynagrodzeń:</t>
  </si>
  <si>
    <t>0 20</t>
  </si>
  <si>
    <t>0 2001</t>
  </si>
  <si>
    <t>Gospodarka leśna</t>
  </si>
  <si>
    <t>LEŚNICTWO</t>
  </si>
  <si>
    <t xml:space="preserve">Wydatki bieżące                   </t>
  </si>
  <si>
    <t>wynagrodzenia i pochodne od wynagrodzeń</t>
  </si>
  <si>
    <t>Cmentarze</t>
  </si>
  <si>
    <t xml:space="preserve">Wydatki bieżące:,  w tym </t>
  </si>
  <si>
    <t xml:space="preserve">wynagrodzenia i pochodne od wynagrodzeń       </t>
  </si>
  <si>
    <t>dotacje</t>
  </si>
  <si>
    <t xml:space="preserve">wynagrodzenia i pochodne od wynagrodzeń                   </t>
  </si>
  <si>
    <t>I.Wydatki bieżące-Stołówka Miejska, w tym:</t>
  </si>
  <si>
    <t>wynagrodzenia i pochodne od wynagrodzeń,</t>
  </si>
  <si>
    <t>Gospodarka odpadami</t>
  </si>
  <si>
    <t xml:space="preserve">Wydatki bieżące, w tym  </t>
  </si>
  <si>
    <t>Wynagrodzenia i pochodne od wynagrodzeń</t>
  </si>
  <si>
    <t>Licea ogólnokształcące</t>
  </si>
  <si>
    <t>Wpływy i wydatki związane z gromadzeniem środków z opłat i kar za korzystanie ze środowiska</t>
  </si>
  <si>
    <t>Infrastruktura wodociągowa i sanitacyjna wsi</t>
  </si>
  <si>
    <t>WYDATKI BIEŻĄCE</t>
  </si>
  <si>
    <t>WYDATKI MAJĄTKOWE</t>
  </si>
  <si>
    <t xml:space="preserve">dotacje                                         </t>
  </si>
  <si>
    <t>Wydatki bieżące- zarząd gminnym wysypiskiem śmieci</t>
  </si>
  <si>
    <t>% (5:4)</t>
  </si>
  <si>
    <t>WYTWARZANIE I ZAOPATRYWANIE W ENERGIĘ ELEKTRYCZNĄ , GAZ I WODĘ</t>
  </si>
  <si>
    <t>Wydatki majątkowe-Rekultywacja miejskiego składowiska odpadów komunalnych</t>
  </si>
  <si>
    <t>Wydatki majątkowe-Modernizacja systemu oświetlenia dróg na terenie gminy Wołczyn</t>
  </si>
  <si>
    <t>Wydatki majątkowe-Budowa zaplecza socjalnego w świetlicy wiejskiej w Skałagach</t>
  </si>
  <si>
    <t>do uchwały Rady Miejskiej w Wołczynie</t>
  </si>
  <si>
    <t xml:space="preserve">z dnia </t>
  </si>
  <si>
    <t>1. Budowa sieci kanalizacji sanitarnej w Wierzbicy Górnej II etap i Gierałcicach</t>
  </si>
  <si>
    <t>2.Budowa sieci kanalizacji sanitarnej w Ligocie Wołczynskiej</t>
  </si>
  <si>
    <t>4. Budowa wodociągu w Świniarach Małych</t>
  </si>
  <si>
    <t>1.Przebudowa ul.Polnej w Wołczynie</t>
  </si>
  <si>
    <t>7.Odbudowa mostu na Czarnej Wodzie w Duczowie Małym</t>
  </si>
  <si>
    <t>8.Przebudowa ul. Przyjaciół w Wołczynie</t>
  </si>
  <si>
    <t xml:space="preserve">Wydatki bieżące </t>
  </si>
  <si>
    <t xml:space="preserve">wynagrodzenia i pochodne od wynagrodzeń </t>
  </si>
  <si>
    <t>OŚWIATA I WYCHOWANIE</t>
  </si>
  <si>
    <t xml:space="preserve">Przeciwdziałanie alkoholizmowi </t>
  </si>
  <si>
    <t>wydatki bieżące</t>
  </si>
  <si>
    <t xml:space="preserve">II.Wydatki bieżące- świadczenia OPS                                                                                 </t>
  </si>
  <si>
    <t>III. Wydatki Bieżące- Prace społecznie-użyteczne</t>
  </si>
  <si>
    <t xml:space="preserve">EDUKACYJNA OPIEKA WYCHOWAWCZA </t>
  </si>
  <si>
    <t xml:space="preserve">wydatki bieżące </t>
  </si>
  <si>
    <t xml:space="preserve">dotacje                                                   </t>
  </si>
  <si>
    <t xml:space="preserve">dotacje                                                                    </t>
  </si>
  <si>
    <t>`</t>
  </si>
  <si>
    <t>RAZEM WYDATKI</t>
  </si>
  <si>
    <t>3.Budowa sieci wodociągowej Duczów Mały-Jedliska i Wąsice</t>
  </si>
  <si>
    <t>5.Budowa wodociągu do miejscowości Bruny -Kolonie Jedrzejowice i Chomącko</t>
  </si>
  <si>
    <t>Wydatki majątkowe- Uzbrojenie w sieci osiedle domów jednorodzinnych przy ul. Poznańskiej w Wołczynie</t>
  </si>
  <si>
    <t>4.Odbudowa mostu na Stobrawie w Markotowie Dużym</t>
  </si>
  <si>
    <t>6.Przebudowa ul.Ogrodowej z łącznikiem do ul. Byczynskiej w Wołczynie</t>
  </si>
  <si>
    <t>9.Przebudowa ul. Dzierżona w Wołczynie</t>
  </si>
  <si>
    <t>1.Adaptacja budynku szkoły na lokale socjalne w Markotowie Dużym</t>
  </si>
  <si>
    <t>załącznik nr 2</t>
  </si>
  <si>
    <t>PLAN WYDATKÓW BUDŻETOWYCH NA 2008 r.</t>
  </si>
  <si>
    <t>Przewidy-wane wykonanie w 2007r.</t>
  </si>
  <si>
    <t>Plan na 2008r.</t>
  </si>
  <si>
    <t>Oddziały przedszkolne w szkołach podstawowych</t>
  </si>
  <si>
    <t>3. Budowa drogi dojazdowej do gruntów rolnych w miejscowości Wąsice</t>
  </si>
  <si>
    <t>5.Przebudowa ul.Harcerskiej w Wołczynie</t>
  </si>
  <si>
    <t>Stołówki szkolne</t>
  </si>
  <si>
    <t>2.Budowa drogi dojazdowej do gruntrolnych Krzywiczyny-Świniary Wielkie</t>
  </si>
  <si>
    <t>10.Przebudowa ul. Kołłataja w Wołczynie</t>
  </si>
  <si>
    <t>Zarządzanie kryzysowe</t>
  </si>
  <si>
    <t>Wydatki bieżące-rezerwa ogólna-30000</t>
  </si>
  <si>
    <t>4.Dofinansowanie pracodawcom kosztów przygotowania zawodowego młodocianych pracowników</t>
  </si>
  <si>
    <t xml:space="preserve">2.Adaptacja budynku szkoły na lokale socjalne w Wierzbicy Dolnej </t>
  </si>
  <si>
    <t>Budowa przystanku autobusowego - Szymonków -Wesoła</t>
  </si>
  <si>
    <t>Wydatki majątkowe- Budowa cmen.  kom. w Wołczynie</t>
  </si>
  <si>
    <t>Zagospodarowanie źródeł termalnych</t>
  </si>
  <si>
    <t>Melioracje wodne</t>
  </si>
  <si>
    <t>Świadczenia rodzinne , zaliczka alimentacyjna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</si>
  <si>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</si>
  <si>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</si>
  <si>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Burmistrz</t>
  </si>
  <si>
    <t>mgr Jan Leszek Wiącek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</si>
</sst>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9" fontId="1" fillId="0" borderId="2" xfId="17" applyFont="1" applyBorder="1" applyAlignment="1">
      <alignment/>
    </xf>
    <xf numFmtId="9" fontId="5" fillId="0" borderId="2" xfId="17" applyFont="1" applyBorder="1" applyAlignment="1">
      <alignment/>
    </xf>
    <xf numFmtId="0" fontId="2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9" fontId="1" fillId="0" borderId="8" xfId="17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3" xfId="0" applyFont="1" applyBorder="1" applyAlignment="1">
      <alignment/>
    </xf>
    <xf numFmtId="9" fontId="1" fillId="0" borderId="2" xfId="17" applyFont="1" applyBorder="1" applyAlignment="1">
      <alignment vertical="top"/>
    </xf>
    <xf numFmtId="0" fontId="2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1" fillId="0" borderId="9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vertical="top"/>
    </xf>
    <xf numFmtId="1" fontId="1" fillId="0" borderId="8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0" fontId="1" fillId="0" borderId="5" xfId="0" applyFont="1" applyBorder="1" applyAlignment="1">
      <alignment horizontal="right"/>
    </xf>
    <xf numFmtId="0" fontId="5" fillId="0" borderId="3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8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right"/>
    </xf>
    <xf numFmtId="0" fontId="5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4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5" fillId="0" borderId="11" xfId="0" applyFont="1" applyBorder="1" applyAlignment="1">
      <alignment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9" xfId="0" applyFont="1" applyBorder="1" applyAlignment="1">
      <alignment/>
    </xf>
    <xf numFmtId="0" fontId="2" fillId="0" borderId="2" xfId="0" applyFont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5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3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/>
    </xf>
    <xf numFmtId="0" fontId="1" fillId="0" borderId="8" xfId="0" applyFont="1" applyBorder="1" applyAlignment="1">
      <alignment vertical="top"/>
    </xf>
    <xf numFmtId="0" fontId="1" fillId="0" borderId="11" xfId="0" applyFont="1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1" fontId="0" fillId="0" borderId="0" xfId="0" applyNumberFormat="1" applyAlignment="1">
      <alignment/>
    </xf>
    <xf numFmtId="0" fontId="7" fillId="0" borderId="2" xfId="0" applyFont="1" applyBorder="1" applyAlignment="1">
      <alignment/>
    </xf>
    <xf numFmtId="1" fontId="7" fillId="0" borderId="2" xfId="0" applyNumberFormat="1" applyFont="1" applyBorder="1" applyAlignment="1">
      <alignment/>
    </xf>
    <xf numFmtId="9" fontId="7" fillId="0" borderId="2" xfId="17" applyFont="1" applyBorder="1" applyAlignment="1">
      <alignment/>
    </xf>
    <xf numFmtId="9" fontId="7" fillId="0" borderId="8" xfId="17" applyFont="1" applyBorder="1" applyAlignment="1">
      <alignment/>
    </xf>
    <xf numFmtId="9" fontId="1" fillId="0" borderId="0" xfId="17" applyFont="1" applyBorder="1" applyAlignment="1">
      <alignment/>
    </xf>
    <xf numFmtId="9" fontId="1" fillId="0" borderId="14" xfId="17" applyFont="1" applyBorder="1" applyAlignment="1">
      <alignment/>
    </xf>
    <xf numFmtId="0" fontId="8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t="s">
        <v>124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6"/>
  <sheetViews>
    <sheetView tabSelected="1" workbookViewId="0" topLeftCell="A242">
      <selection activeCell="E283" sqref="E283"/>
    </sheetView>
  </sheetViews>
  <sheetFormatPr defaultColWidth="9.00390625" defaultRowHeight="12.75"/>
  <cols>
    <col min="1" max="1" width="6.00390625" style="0" bestFit="1" customWidth="1"/>
    <col min="2" max="2" width="7.25390625" style="0" customWidth="1"/>
    <col min="3" max="3" width="43.25390625" style="0" customWidth="1"/>
    <col min="4" max="4" width="9.875" style="0" customWidth="1"/>
    <col min="5" max="5" width="12.375" style="0" customWidth="1"/>
    <col min="6" max="6" width="7.75390625" style="0" customWidth="1"/>
    <col min="7" max="7" width="8.875" style="0" hidden="1" customWidth="1"/>
  </cols>
  <sheetData>
    <row r="1" ht="12.75">
      <c r="C1" s="2" t="s">
        <v>133</v>
      </c>
    </row>
    <row r="2" ht="12.75">
      <c r="C2" s="2" t="s">
        <v>105</v>
      </c>
    </row>
    <row r="3" ht="12.75">
      <c r="C3" s="2" t="s">
        <v>106</v>
      </c>
    </row>
    <row r="4" spans="1:6" ht="12.75">
      <c r="A4" s="2"/>
      <c r="B4" s="2"/>
      <c r="C4" s="3"/>
      <c r="D4" s="4"/>
      <c r="E4" s="2"/>
      <c r="F4" s="2"/>
    </row>
    <row r="5" spans="1:6" ht="15.75">
      <c r="A5" s="2"/>
      <c r="B5" s="2"/>
      <c r="C5" s="87" t="s">
        <v>134</v>
      </c>
      <c r="D5" s="2"/>
      <c r="E5" s="2"/>
      <c r="F5" s="2"/>
    </row>
    <row r="6" spans="1:7" ht="62.25" customHeight="1">
      <c r="A6" s="6" t="s">
        <v>0</v>
      </c>
      <c r="B6" s="6" t="s">
        <v>1</v>
      </c>
      <c r="C6" s="6" t="s">
        <v>2</v>
      </c>
      <c r="D6" s="33" t="s">
        <v>135</v>
      </c>
      <c r="E6" s="7" t="s">
        <v>136</v>
      </c>
      <c r="F6" s="7" t="s">
        <v>100</v>
      </c>
      <c r="G6" s="1"/>
    </row>
    <row r="7" spans="1:7" ht="12.75">
      <c r="A7" s="8">
        <v>1</v>
      </c>
      <c r="B7" s="5">
        <v>2</v>
      </c>
      <c r="C7" s="9">
        <v>3</v>
      </c>
      <c r="D7" s="5">
        <v>4</v>
      </c>
      <c r="E7" s="5">
        <v>5</v>
      </c>
      <c r="F7" s="5">
        <v>6</v>
      </c>
      <c r="G7" s="1"/>
    </row>
    <row r="8" spans="1:7" ht="12.75">
      <c r="A8" s="8" t="s">
        <v>28</v>
      </c>
      <c r="B8" s="9"/>
      <c r="C8" s="9" t="s">
        <v>29</v>
      </c>
      <c r="D8" s="5"/>
      <c r="E8" s="5"/>
      <c r="F8" s="5"/>
      <c r="G8" s="1"/>
    </row>
    <row r="9" spans="1:7" ht="12.75">
      <c r="A9" s="10" t="s">
        <v>26</v>
      </c>
      <c r="B9" s="40" t="s">
        <v>3</v>
      </c>
      <c r="C9" s="41" t="s">
        <v>150</v>
      </c>
      <c r="D9" s="11"/>
      <c r="E9" s="11"/>
      <c r="F9" s="11"/>
      <c r="G9" s="1"/>
    </row>
    <row r="10" spans="1:7" ht="12.75">
      <c r="A10" s="10"/>
      <c r="B10" s="40"/>
      <c r="C10" s="42" t="s">
        <v>48</v>
      </c>
      <c r="D10" s="11">
        <v>131414</v>
      </c>
      <c r="E10" s="11">
        <v>45300</v>
      </c>
      <c r="F10" s="12">
        <f>E10/D10</f>
        <v>0.34471213112758153</v>
      </c>
      <c r="G10" s="1"/>
    </row>
    <row r="11" spans="1:7" ht="12.75">
      <c r="A11" s="10"/>
      <c r="B11" s="40"/>
      <c r="C11" s="42" t="s">
        <v>76</v>
      </c>
      <c r="D11" s="11">
        <v>125876</v>
      </c>
      <c r="E11" s="11">
        <v>38036</v>
      </c>
      <c r="F11" s="12">
        <f>E11/D11</f>
        <v>0.30217038990752804</v>
      </c>
      <c r="G11" s="1"/>
    </row>
    <row r="12" spans="1:7" ht="12.75">
      <c r="A12" s="10"/>
      <c r="B12" s="43" t="s">
        <v>42</v>
      </c>
      <c r="C12" s="42" t="s">
        <v>43</v>
      </c>
      <c r="D12" s="11">
        <f>D10</f>
        <v>131414</v>
      </c>
      <c r="E12" s="11">
        <f>E10</f>
        <v>45300</v>
      </c>
      <c r="F12" s="12">
        <f>E12/D12</f>
        <v>0.34471213112758153</v>
      </c>
      <c r="G12" s="1"/>
    </row>
    <row r="13" spans="1:7" ht="12.75">
      <c r="A13" s="10"/>
      <c r="B13" s="40" t="s">
        <v>75</v>
      </c>
      <c r="C13" s="13" t="s">
        <v>95</v>
      </c>
      <c r="D13" s="11"/>
      <c r="E13" s="11"/>
      <c r="F13" s="12"/>
      <c r="G13" s="1"/>
    </row>
    <row r="14" spans="1:7" ht="12.75">
      <c r="A14" s="10"/>
      <c r="B14" s="40"/>
      <c r="C14" s="42" t="s">
        <v>72</v>
      </c>
      <c r="D14" s="11">
        <v>80000</v>
      </c>
      <c r="E14" s="11">
        <f>E15+E16+E17+E18+E19</f>
        <v>7281000</v>
      </c>
      <c r="F14" s="12"/>
      <c r="G14" s="1"/>
    </row>
    <row r="15" spans="1:7" ht="25.5">
      <c r="A15" s="10"/>
      <c r="B15" s="40"/>
      <c r="C15" s="42" t="s">
        <v>107</v>
      </c>
      <c r="D15" s="11">
        <v>20000</v>
      </c>
      <c r="E15" s="11">
        <v>6501000</v>
      </c>
      <c r="F15" s="12"/>
      <c r="G15" s="1"/>
    </row>
    <row r="16" spans="1:7" ht="25.5">
      <c r="A16" s="10"/>
      <c r="B16" s="40"/>
      <c r="C16" s="42" t="s">
        <v>108</v>
      </c>
      <c r="D16" s="11">
        <v>60000</v>
      </c>
      <c r="E16" s="11">
        <v>640000</v>
      </c>
      <c r="F16" s="12"/>
      <c r="G16" s="1"/>
    </row>
    <row r="17" spans="1:7" ht="25.5">
      <c r="A17" s="10"/>
      <c r="B17" s="40"/>
      <c r="C17" s="42" t="s">
        <v>126</v>
      </c>
      <c r="D17" s="11">
        <v>0</v>
      </c>
      <c r="E17" s="11">
        <v>120000</v>
      </c>
      <c r="F17" s="12"/>
      <c r="G17" s="1"/>
    </row>
    <row r="18" spans="1:7" ht="12.75">
      <c r="A18" s="10"/>
      <c r="B18" s="40"/>
      <c r="C18" s="42" t="s">
        <v>109</v>
      </c>
      <c r="D18" s="11">
        <v>0</v>
      </c>
      <c r="E18" s="11">
        <v>10000</v>
      </c>
      <c r="F18" s="12"/>
      <c r="G18" s="1"/>
    </row>
    <row r="19" spans="1:7" ht="25.5">
      <c r="A19" s="10"/>
      <c r="B19" s="40"/>
      <c r="C19" s="42" t="s">
        <v>127</v>
      </c>
      <c r="D19" s="11">
        <v>0</v>
      </c>
      <c r="E19" s="11">
        <v>10000</v>
      </c>
      <c r="F19" s="12"/>
      <c r="G19" s="1"/>
    </row>
    <row r="20" spans="1:7" ht="12.75">
      <c r="A20" s="10"/>
      <c r="B20" s="43" t="s">
        <v>75</v>
      </c>
      <c r="C20" s="42" t="s">
        <v>43</v>
      </c>
      <c r="D20" s="11">
        <f>D14</f>
        <v>80000</v>
      </c>
      <c r="E20" s="11">
        <f>E14</f>
        <v>7281000</v>
      </c>
      <c r="F20" s="12"/>
      <c r="G20" s="1"/>
    </row>
    <row r="21" spans="1:7" ht="12.75">
      <c r="A21" s="10"/>
      <c r="B21" s="40" t="s">
        <v>45</v>
      </c>
      <c r="C21" s="42" t="s">
        <v>46</v>
      </c>
      <c r="D21" s="11"/>
      <c r="E21" s="11"/>
      <c r="F21" s="12"/>
      <c r="G21" s="1"/>
    </row>
    <row r="22" spans="1:7" ht="12.75">
      <c r="A22" s="10"/>
      <c r="B22" s="40"/>
      <c r="C22" s="42" t="s">
        <v>7</v>
      </c>
      <c r="D22" s="11">
        <v>24000</v>
      </c>
      <c r="E22" s="11">
        <v>32000</v>
      </c>
      <c r="F22" s="12">
        <f>E22/D22</f>
        <v>1.3333333333333333</v>
      </c>
      <c r="G22" s="1"/>
    </row>
    <row r="23" spans="1:7" ht="12.75">
      <c r="A23" s="10"/>
      <c r="B23" s="40" t="s">
        <v>45</v>
      </c>
      <c r="C23" s="42" t="s">
        <v>43</v>
      </c>
      <c r="D23" s="11">
        <f>SUM(D22)</f>
        <v>24000</v>
      </c>
      <c r="E23" s="11">
        <f>SUM(E22)</f>
        <v>32000</v>
      </c>
      <c r="F23" s="12">
        <f>E23/D23</f>
        <v>1.3333333333333333</v>
      </c>
      <c r="G23" s="1"/>
    </row>
    <row r="24" spans="1:7" ht="12.75">
      <c r="A24" s="10"/>
      <c r="B24" s="44" t="s">
        <v>4</v>
      </c>
      <c r="C24" s="41" t="s">
        <v>5</v>
      </c>
      <c r="D24" s="11"/>
      <c r="E24" s="11"/>
      <c r="F24" s="12"/>
      <c r="G24" s="1"/>
    </row>
    <row r="25" spans="1:7" ht="14.25" customHeight="1">
      <c r="A25" s="10"/>
      <c r="B25" s="40"/>
      <c r="C25" s="45" t="s">
        <v>7</v>
      </c>
      <c r="D25" s="11">
        <v>3500</v>
      </c>
      <c r="E25" s="37">
        <v>3500</v>
      </c>
      <c r="F25" s="12">
        <f>E25/D25</f>
        <v>1</v>
      </c>
      <c r="G25" s="1"/>
    </row>
    <row r="26" spans="1:7" ht="12.75">
      <c r="A26" s="10"/>
      <c r="B26" s="40" t="s">
        <v>4</v>
      </c>
      <c r="C26" s="45" t="s">
        <v>43</v>
      </c>
      <c r="D26" s="11">
        <f>SUM(D25:D25)</f>
        <v>3500</v>
      </c>
      <c r="E26" s="37">
        <f>SUM(E25:E25)</f>
        <v>3500</v>
      </c>
      <c r="F26" s="12">
        <f>E26/D26</f>
        <v>1</v>
      </c>
      <c r="G26" s="1"/>
    </row>
    <row r="27" spans="1:7" ht="12.75">
      <c r="A27" s="14" t="s">
        <v>6</v>
      </c>
      <c r="B27" s="14"/>
      <c r="C27" s="46" t="s">
        <v>54</v>
      </c>
      <c r="D27" s="14">
        <f>D12+D20+D23+D26</f>
        <v>238914</v>
      </c>
      <c r="E27" s="14">
        <f>E12+E20+E23+E26</f>
        <v>7361800</v>
      </c>
      <c r="F27" s="12">
        <f>E27/D27</f>
        <v>30.813598198514946</v>
      </c>
      <c r="G27" s="1"/>
    </row>
    <row r="28" spans="1:7" ht="12.75">
      <c r="A28" s="15" t="s">
        <v>77</v>
      </c>
      <c r="B28" s="47"/>
      <c r="C28" s="48" t="s">
        <v>80</v>
      </c>
      <c r="D28" s="14"/>
      <c r="E28" s="14"/>
      <c r="F28" s="12"/>
      <c r="G28" s="30"/>
    </row>
    <row r="29" spans="1:7" ht="12.75">
      <c r="A29" s="15"/>
      <c r="B29" s="49" t="s">
        <v>78</v>
      </c>
      <c r="C29" s="50" t="s">
        <v>79</v>
      </c>
      <c r="D29" s="14"/>
      <c r="E29" s="14"/>
      <c r="F29" s="12"/>
      <c r="G29" s="30"/>
    </row>
    <row r="30" spans="1:7" ht="12.75">
      <c r="A30" s="15"/>
      <c r="B30" s="11"/>
      <c r="C30" s="51" t="s">
        <v>7</v>
      </c>
      <c r="D30" s="11">
        <v>13100</v>
      </c>
      <c r="E30" s="11">
        <v>13000</v>
      </c>
      <c r="F30" s="12">
        <f>E30/D30</f>
        <v>0.9923664122137404</v>
      </c>
      <c r="G30" s="30"/>
    </row>
    <row r="31" spans="1:7" ht="12.75">
      <c r="A31" s="25" t="s">
        <v>77</v>
      </c>
      <c r="B31" s="14"/>
      <c r="C31" s="46" t="s">
        <v>61</v>
      </c>
      <c r="D31" s="14">
        <f>D30</f>
        <v>13100</v>
      </c>
      <c r="E31" s="14">
        <f>E30</f>
        <v>13000</v>
      </c>
      <c r="F31" s="12">
        <f>E31/D31</f>
        <v>0.9923664122137404</v>
      </c>
      <c r="G31" s="30"/>
    </row>
    <row r="32" spans="1:7" ht="25.5">
      <c r="A32" s="15">
        <v>400</v>
      </c>
      <c r="B32" s="47"/>
      <c r="C32" s="51" t="s">
        <v>101</v>
      </c>
      <c r="D32" s="11"/>
      <c r="E32" s="11"/>
      <c r="F32" s="12"/>
      <c r="G32" s="30"/>
    </row>
    <row r="33" spans="1:7" ht="12.75">
      <c r="A33" s="15"/>
      <c r="B33" s="47">
        <v>40095</v>
      </c>
      <c r="C33" s="50" t="s">
        <v>5</v>
      </c>
      <c r="D33" s="11"/>
      <c r="E33" s="11"/>
      <c r="F33" s="12"/>
      <c r="G33" s="30"/>
    </row>
    <row r="34" spans="1:7" ht="26.25" customHeight="1">
      <c r="A34" s="15"/>
      <c r="B34" s="11"/>
      <c r="C34" s="51" t="s">
        <v>128</v>
      </c>
      <c r="D34" s="11">
        <v>50000</v>
      </c>
      <c r="E34" s="11">
        <v>770000</v>
      </c>
      <c r="F34" s="12"/>
      <c r="G34" s="30"/>
    </row>
    <row r="35" spans="1:7" ht="12.75">
      <c r="A35" s="25">
        <v>400</v>
      </c>
      <c r="B35" s="52"/>
      <c r="C35" s="46" t="s">
        <v>61</v>
      </c>
      <c r="D35" s="14">
        <f>SUM(D34)</f>
        <v>50000</v>
      </c>
      <c r="E35" s="14">
        <f>SUM(E34)</f>
        <v>770000</v>
      </c>
      <c r="F35" s="12"/>
      <c r="G35" s="30"/>
    </row>
    <row r="36" spans="1:6" ht="12.75">
      <c r="A36" s="15">
        <v>600</v>
      </c>
      <c r="B36" s="52"/>
      <c r="C36" s="53" t="s">
        <v>70</v>
      </c>
      <c r="D36" s="14"/>
      <c r="E36" s="14"/>
      <c r="F36" s="12"/>
    </row>
    <row r="37" spans="1:6" ht="12.75">
      <c r="A37" s="16" t="s">
        <v>26</v>
      </c>
      <c r="B37" s="10">
        <v>60016</v>
      </c>
      <c r="C37" s="54" t="s">
        <v>8</v>
      </c>
      <c r="D37" s="11"/>
      <c r="E37" s="11"/>
      <c r="F37" s="12"/>
    </row>
    <row r="38" spans="1:6" ht="12.75">
      <c r="A38" s="10"/>
      <c r="B38" s="10"/>
      <c r="C38" s="45" t="s">
        <v>81</v>
      </c>
      <c r="D38" s="17">
        <v>223038</v>
      </c>
      <c r="E38" s="17">
        <f>208000+170000+1200+600</f>
        <v>379800</v>
      </c>
      <c r="F38" s="12">
        <f>E38/D38</f>
        <v>1.70284884190138</v>
      </c>
    </row>
    <row r="39" spans="1:6" ht="13.5" customHeight="1">
      <c r="A39" s="10"/>
      <c r="B39" s="20"/>
      <c r="C39" s="45" t="s">
        <v>72</v>
      </c>
      <c r="D39" s="18">
        <v>102000</v>
      </c>
      <c r="E39" s="18">
        <f>E40+E41+E42+E43+E44+E45+E46+E47+E48+E49</f>
        <v>2833000</v>
      </c>
      <c r="F39" s="12"/>
    </row>
    <row r="40" spans="1:6" ht="13.5" customHeight="1">
      <c r="A40" s="10"/>
      <c r="B40" s="20"/>
      <c r="C40" s="45" t="s">
        <v>110</v>
      </c>
      <c r="D40" s="18">
        <v>0</v>
      </c>
      <c r="E40" s="18">
        <v>24000</v>
      </c>
      <c r="F40" s="12"/>
    </row>
    <row r="41" spans="1:6" ht="27.75" customHeight="1">
      <c r="A41" s="10"/>
      <c r="B41" s="20"/>
      <c r="C41" s="55" t="s">
        <v>141</v>
      </c>
      <c r="D41" s="18">
        <v>1000</v>
      </c>
      <c r="E41" s="18">
        <v>1050000</v>
      </c>
      <c r="F41" s="12"/>
    </row>
    <row r="42" spans="1:6" ht="28.5" customHeight="1">
      <c r="A42" s="10"/>
      <c r="B42" s="20"/>
      <c r="C42" s="55" t="s">
        <v>138</v>
      </c>
      <c r="D42" s="18">
        <v>26000</v>
      </c>
      <c r="E42" s="18">
        <v>750000</v>
      </c>
      <c r="F42" s="12"/>
    </row>
    <row r="43" spans="1:6" ht="14.25" customHeight="1">
      <c r="A43" s="10"/>
      <c r="B43" s="20"/>
      <c r="C43" s="55" t="s">
        <v>129</v>
      </c>
      <c r="D43" s="18">
        <v>25000</v>
      </c>
      <c r="E43" s="18">
        <v>250000</v>
      </c>
      <c r="F43" s="12"/>
    </row>
    <row r="44" spans="1:6" ht="13.5" customHeight="1">
      <c r="A44" s="10"/>
      <c r="B44" s="20"/>
      <c r="C44" s="55" t="s">
        <v>139</v>
      </c>
      <c r="D44" s="18">
        <v>0</v>
      </c>
      <c r="E44" s="18">
        <v>15000</v>
      </c>
      <c r="F44" s="12"/>
    </row>
    <row r="45" spans="1:6" ht="27" customHeight="1">
      <c r="A45" s="10"/>
      <c r="B45" s="20"/>
      <c r="C45" s="55" t="s">
        <v>130</v>
      </c>
      <c r="D45" s="18">
        <v>35000</v>
      </c>
      <c r="E45" s="18">
        <v>535000</v>
      </c>
      <c r="F45" s="12"/>
    </row>
    <row r="46" spans="1:6" ht="27" customHeight="1">
      <c r="A46" s="10"/>
      <c r="B46" s="20"/>
      <c r="C46" s="45" t="s">
        <v>111</v>
      </c>
      <c r="D46" s="18">
        <v>15000</v>
      </c>
      <c r="E46" s="18">
        <v>135000</v>
      </c>
      <c r="F46" s="12"/>
    </row>
    <row r="47" spans="1:6" ht="13.5" customHeight="1">
      <c r="A47" s="10"/>
      <c r="B47" s="20"/>
      <c r="C47" s="55" t="s">
        <v>112</v>
      </c>
      <c r="D47" s="18">
        <v>0</v>
      </c>
      <c r="E47" s="18">
        <v>15000</v>
      </c>
      <c r="F47" s="12"/>
    </row>
    <row r="48" spans="1:6" ht="13.5" customHeight="1">
      <c r="A48" s="10"/>
      <c r="B48" s="20"/>
      <c r="C48" s="45" t="s">
        <v>131</v>
      </c>
      <c r="D48" s="18">
        <v>0</v>
      </c>
      <c r="E48" s="18">
        <v>25000</v>
      </c>
      <c r="F48" s="12"/>
    </row>
    <row r="49" spans="1:6" ht="15.75" customHeight="1">
      <c r="A49" s="10"/>
      <c r="B49" s="20"/>
      <c r="C49" s="45" t="s">
        <v>142</v>
      </c>
      <c r="D49" s="18">
        <v>0</v>
      </c>
      <c r="E49" s="18">
        <v>34000</v>
      </c>
      <c r="F49" s="12"/>
    </row>
    <row r="50" spans="1:6" ht="12" customHeight="1">
      <c r="A50" s="10"/>
      <c r="B50" s="31">
        <v>60016</v>
      </c>
      <c r="C50" s="56" t="s">
        <v>43</v>
      </c>
      <c r="D50" s="18">
        <f>D38+D39</f>
        <v>325038</v>
      </c>
      <c r="E50" s="18">
        <f>E38+E39</f>
        <v>3212800</v>
      </c>
      <c r="F50" s="12"/>
    </row>
    <row r="51" spans="1:6" ht="12.75">
      <c r="A51" s="14">
        <v>600</v>
      </c>
      <c r="B51" s="14"/>
      <c r="C51" s="57" t="s">
        <v>61</v>
      </c>
      <c r="D51" s="14">
        <f>D50</f>
        <v>325038</v>
      </c>
      <c r="E51" s="14">
        <f>E50</f>
        <v>3212800</v>
      </c>
      <c r="F51" s="12"/>
    </row>
    <row r="52" spans="1:6" ht="12.75">
      <c r="A52" s="15">
        <v>700</v>
      </c>
      <c r="B52" s="52"/>
      <c r="C52" s="58" t="s">
        <v>30</v>
      </c>
      <c r="D52" s="19"/>
      <c r="E52" s="19"/>
      <c r="F52" s="12"/>
    </row>
    <row r="53" spans="1:6" ht="12.75">
      <c r="A53" s="16" t="s">
        <v>26</v>
      </c>
      <c r="B53" s="10">
        <v>70004</v>
      </c>
      <c r="C53" s="54" t="s">
        <v>53</v>
      </c>
      <c r="D53" s="11"/>
      <c r="E53" s="11"/>
      <c r="F53" s="12"/>
    </row>
    <row r="54" spans="1:6" ht="12.75">
      <c r="A54" s="10"/>
      <c r="B54" s="10"/>
      <c r="C54" s="45" t="s">
        <v>7</v>
      </c>
      <c r="D54" s="11">
        <v>100000</v>
      </c>
      <c r="E54" s="11">
        <v>105000</v>
      </c>
      <c r="F54" s="12">
        <f>E54/D54</f>
        <v>1.05</v>
      </c>
    </row>
    <row r="55" spans="1:6" ht="12.75">
      <c r="A55" s="20"/>
      <c r="B55" s="31">
        <v>70004</v>
      </c>
      <c r="C55" s="45" t="s">
        <v>43</v>
      </c>
      <c r="D55" s="11">
        <f>SUM(D54)</f>
        <v>100000</v>
      </c>
      <c r="E55" s="11">
        <f>SUM(E54)</f>
        <v>105000</v>
      </c>
      <c r="F55" s="12">
        <f>E55/D55</f>
        <v>1.05</v>
      </c>
    </row>
    <row r="56" spans="1:6" ht="12.75">
      <c r="A56" s="10"/>
      <c r="B56" s="10">
        <v>70005</v>
      </c>
      <c r="C56" s="54" t="s">
        <v>9</v>
      </c>
      <c r="D56" s="11"/>
      <c r="E56" s="11"/>
      <c r="F56" s="12"/>
    </row>
    <row r="57" spans="1:6" ht="15" customHeight="1">
      <c r="A57" s="10"/>
      <c r="B57" s="10"/>
      <c r="C57" s="59" t="s">
        <v>7</v>
      </c>
      <c r="D57" s="11">
        <v>90000</v>
      </c>
      <c r="E57" s="11">
        <f>72000+13000</f>
        <v>85000</v>
      </c>
      <c r="F57" s="12">
        <f>E57/D57</f>
        <v>0.9444444444444444</v>
      </c>
    </row>
    <row r="58" spans="1:6" ht="12.75">
      <c r="A58" s="10"/>
      <c r="B58" s="21">
        <v>70005</v>
      </c>
      <c r="C58" s="60" t="s">
        <v>43</v>
      </c>
      <c r="D58" s="11">
        <f>SUM(D57)</f>
        <v>90000</v>
      </c>
      <c r="E58" s="11">
        <f>SUM(E57)</f>
        <v>85000</v>
      </c>
      <c r="F58" s="12">
        <f>E58/D58</f>
        <v>0.9444444444444444</v>
      </c>
    </row>
    <row r="59" spans="1:6" ht="12.75">
      <c r="A59" s="10"/>
      <c r="B59" s="10">
        <v>70095</v>
      </c>
      <c r="C59" s="60" t="s">
        <v>5</v>
      </c>
      <c r="D59" s="11"/>
      <c r="E59" s="11"/>
      <c r="F59" s="12"/>
    </row>
    <row r="60" spans="1:6" ht="12.75">
      <c r="A60" s="10"/>
      <c r="B60" s="10"/>
      <c r="C60" s="60" t="s">
        <v>72</v>
      </c>
      <c r="D60" s="11">
        <v>200000</v>
      </c>
      <c r="E60" s="11">
        <f>E61+E62</f>
        <v>1233670</v>
      </c>
      <c r="F60" s="12"/>
    </row>
    <row r="61" spans="1:6" ht="25.5">
      <c r="A61" s="10"/>
      <c r="B61" s="10"/>
      <c r="C61" s="60" t="s">
        <v>132</v>
      </c>
      <c r="D61" s="11">
        <v>150000</v>
      </c>
      <c r="E61" s="11">
        <v>605000</v>
      </c>
      <c r="F61" s="12"/>
    </row>
    <row r="62" spans="1:6" ht="25.5">
      <c r="A62" s="10"/>
      <c r="B62" s="10"/>
      <c r="C62" s="60" t="s">
        <v>146</v>
      </c>
      <c r="D62" s="11">
        <v>50000</v>
      </c>
      <c r="E62" s="11">
        <v>628670</v>
      </c>
      <c r="F62" s="12"/>
    </row>
    <row r="63" spans="1:6" ht="12.75">
      <c r="A63" s="10"/>
      <c r="B63" s="10">
        <v>70095</v>
      </c>
      <c r="C63" s="60" t="s">
        <v>43</v>
      </c>
      <c r="D63" s="11">
        <f>D60</f>
        <v>200000</v>
      </c>
      <c r="E63" s="11">
        <f>E60</f>
        <v>1233670</v>
      </c>
      <c r="F63" s="12"/>
    </row>
    <row r="64" spans="1:6" ht="12.75">
      <c r="A64" s="14">
        <v>700</v>
      </c>
      <c r="B64" s="14"/>
      <c r="C64" s="61" t="s">
        <v>54</v>
      </c>
      <c r="D64" s="14">
        <f>D55+D58+D63</f>
        <v>390000</v>
      </c>
      <c r="E64" s="14">
        <f>E55+E58+E63</f>
        <v>1423670</v>
      </c>
      <c r="F64" s="12">
        <f>E64/D64</f>
        <v>3.6504358974358975</v>
      </c>
    </row>
    <row r="65" spans="1:6" ht="12.75">
      <c r="A65" s="15">
        <v>710</v>
      </c>
      <c r="B65" s="52"/>
      <c r="C65" s="53" t="s">
        <v>31</v>
      </c>
      <c r="D65" s="14"/>
      <c r="E65" s="14"/>
      <c r="F65" s="12"/>
    </row>
    <row r="66" spans="1:6" ht="12.75">
      <c r="A66" s="16" t="s">
        <v>26</v>
      </c>
      <c r="B66" s="10">
        <v>71004</v>
      </c>
      <c r="C66" s="54" t="s">
        <v>58</v>
      </c>
      <c r="D66" s="11"/>
      <c r="E66" s="11"/>
      <c r="F66" s="12"/>
    </row>
    <row r="67" spans="1:6" ht="13.5" customHeight="1">
      <c r="A67" s="10"/>
      <c r="B67" s="10"/>
      <c r="C67" s="45" t="s">
        <v>48</v>
      </c>
      <c r="D67" s="11">
        <v>33000</v>
      </c>
      <c r="E67" s="11">
        <v>35000</v>
      </c>
      <c r="F67" s="12">
        <f>E67/D67</f>
        <v>1.0606060606060606</v>
      </c>
    </row>
    <row r="68" spans="1:6" ht="11.25" customHeight="1">
      <c r="A68" s="10"/>
      <c r="B68" s="10"/>
      <c r="C68" s="45" t="s">
        <v>82</v>
      </c>
      <c r="D68" s="11">
        <v>24000</v>
      </c>
      <c r="E68" s="37">
        <v>25000</v>
      </c>
      <c r="F68" s="12">
        <f>E68/D68</f>
        <v>1.0416666666666667</v>
      </c>
    </row>
    <row r="69" spans="1:6" ht="12.75">
      <c r="A69" s="10"/>
      <c r="B69" s="21">
        <v>71004</v>
      </c>
      <c r="C69" s="62" t="s">
        <v>43</v>
      </c>
      <c r="D69" s="11">
        <f>D67</f>
        <v>33000</v>
      </c>
      <c r="E69" s="11">
        <f>E67</f>
        <v>35000</v>
      </c>
      <c r="F69" s="12">
        <f>E69/D69</f>
        <v>1.0606060606060606</v>
      </c>
    </row>
    <row r="70" spans="1:6" ht="12.75">
      <c r="A70" s="10"/>
      <c r="B70" s="10">
        <v>71035</v>
      </c>
      <c r="C70" s="56" t="s">
        <v>83</v>
      </c>
      <c r="D70" s="11"/>
      <c r="E70" s="11"/>
      <c r="F70" s="12"/>
    </row>
    <row r="71" spans="1:6" ht="13.5" customHeight="1">
      <c r="A71" s="20"/>
      <c r="B71" s="10"/>
      <c r="C71" s="56" t="s">
        <v>7</v>
      </c>
      <c r="D71" s="11">
        <v>25000</v>
      </c>
      <c r="E71" s="37">
        <v>25600</v>
      </c>
      <c r="F71" s="12">
        <f>E71/D71</f>
        <v>1.024</v>
      </c>
    </row>
    <row r="72" spans="1:6" ht="14.25" customHeight="1">
      <c r="A72" s="20"/>
      <c r="B72" s="10"/>
      <c r="C72" s="56" t="s">
        <v>148</v>
      </c>
      <c r="D72" s="11">
        <v>0</v>
      </c>
      <c r="E72" s="37">
        <v>115000</v>
      </c>
      <c r="F72" s="12"/>
    </row>
    <row r="73" spans="1:6" ht="12.75">
      <c r="A73" s="10"/>
      <c r="B73" s="21">
        <v>71035</v>
      </c>
      <c r="C73" s="56" t="s">
        <v>43</v>
      </c>
      <c r="D73" s="11">
        <f>SUM(D71:D72)</f>
        <v>25000</v>
      </c>
      <c r="E73" s="37">
        <f>SUM(E71:E72)</f>
        <v>140600</v>
      </c>
      <c r="F73" s="12">
        <f>E73/D73</f>
        <v>5.624</v>
      </c>
    </row>
    <row r="74" spans="1:6" ht="12.75">
      <c r="A74" s="14">
        <v>710</v>
      </c>
      <c r="B74" s="19"/>
      <c r="C74" s="57" t="s">
        <v>54</v>
      </c>
      <c r="D74" s="14">
        <f>D69+D73</f>
        <v>58000</v>
      </c>
      <c r="E74" s="38">
        <f>E69+E73</f>
        <v>175600</v>
      </c>
      <c r="F74" s="12">
        <f>E74/D74</f>
        <v>3.027586206896552</v>
      </c>
    </row>
    <row r="75" spans="1:6" ht="12.75">
      <c r="A75" s="15">
        <v>750</v>
      </c>
      <c r="B75" s="52"/>
      <c r="C75" s="53" t="s">
        <v>32</v>
      </c>
      <c r="D75" s="14"/>
      <c r="E75" s="38"/>
      <c r="F75" s="12"/>
    </row>
    <row r="76" spans="1:6" ht="12.75">
      <c r="A76" s="16" t="s">
        <v>26</v>
      </c>
      <c r="B76" s="10">
        <v>75011</v>
      </c>
      <c r="C76" s="54" t="s">
        <v>10</v>
      </c>
      <c r="D76" s="11"/>
      <c r="E76" s="37"/>
      <c r="F76" s="12"/>
    </row>
    <row r="77" spans="1:6" ht="12.75">
      <c r="A77" s="10"/>
      <c r="B77" s="10"/>
      <c r="C77" s="45" t="s">
        <v>48</v>
      </c>
      <c r="D77" s="11">
        <v>90224</v>
      </c>
      <c r="E77" s="37">
        <v>90775</v>
      </c>
      <c r="F77" s="12">
        <f>E77/D77</f>
        <v>1.0061070225217237</v>
      </c>
    </row>
    <row r="78" spans="1:6" ht="12.75">
      <c r="A78" s="10"/>
      <c r="B78" s="10"/>
      <c r="C78" s="55" t="s">
        <v>44</v>
      </c>
      <c r="D78" s="11">
        <v>90224</v>
      </c>
      <c r="E78" s="37">
        <v>90775</v>
      </c>
      <c r="F78" s="12">
        <f>E78/D78</f>
        <v>1.0061070225217237</v>
      </c>
    </row>
    <row r="79" spans="1:6" ht="12.75">
      <c r="A79" s="20"/>
      <c r="B79" s="21">
        <v>75011</v>
      </c>
      <c r="C79" s="56" t="s">
        <v>43</v>
      </c>
      <c r="D79" s="11">
        <f>D77</f>
        <v>90224</v>
      </c>
      <c r="E79" s="37">
        <f>E77</f>
        <v>90775</v>
      </c>
      <c r="F79" s="12">
        <f>E79/D79</f>
        <v>1.0061070225217237</v>
      </c>
    </row>
    <row r="80" spans="1:6" ht="12.75">
      <c r="A80" s="10"/>
      <c r="B80" s="10">
        <v>75022</v>
      </c>
      <c r="C80" s="63" t="s">
        <v>11</v>
      </c>
      <c r="D80" s="10"/>
      <c r="E80" s="35"/>
      <c r="F80" s="22"/>
    </row>
    <row r="81" spans="1:6" ht="16.5" customHeight="1">
      <c r="A81" s="10"/>
      <c r="B81" s="10"/>
      <c r="C81" s="59" t="s">
        <v>7</v>
      </c>
      <c r="D81" s="11">
        <v>91130</v>
      </c>
      <c r="E81" s="37">
        <v>109000</v>
      </c>
      <c r="F81" s="12">
        <f>E81/D81</f>
        <v>1.1960934928124658</v>
      </c>
    </row>
    <row r="82" spans="1:6" ht="12.75">
      <c r="A82" s="10"/>
      <c r="B82" s="10">
        <v>75022</v>
      </c>
      <c r="C82" s="59" t="s">
        <v>43</v>
      </c>
      <c r="D82" s="21">
        <f>SUM(D81)</f>
        <v>91130</v>
      </c>
      <c r="E82" s="37">
        <f>SUM(E81)</f>
        <v>109000</v>
      </c>
      <c r="F82" s="12">
        <f>E82/D82</f>
        <v>1.1960934928124658</v>
      </c>
    </row>
    <row r="83" spans="1:6" ht="12.75">
      <c r="A83" s="10"/>
      <c r="B83" s="16">
        <v>75023</v>
      </c>
      <c r="C83" s="54" t="s">
        <v>12</v>
      </c>
      <c r="D83" s="21"/>
      <c r="E83" s="37"/>
      <c r="F83" s="12"/>
    </row>
    <row r="84" spans="1:6" ht="12.75">
      <c r="A84" s="10"/>
      <c r="B84" s="10"/>
      <c r="C84" s="45" t="s">
        <v>48</v>
      </c>
      <c r="D84" s="21">
        <v>2338817</v>
      </c>
      <c r="E84" s="37">
        <v>2696922</v>
      </c>
      <c r="F84" s="12">
        <f>E84/D84</f>
        <v>1.153113732284313</v>
      </c>
    </row>
    <row r="85" spans="1:6" ht="12" customHeight="1">
      <c r="A85" s="20"/>
      <c r="B85" s="10"/>
      <c r="C85" s="56" t="s">
        <v>82</v>
      </c>
      <c r="D85" s="21">
        <v>1913420</v>
      </c>
      <c r="E85" s="37">
        <v>2206940</v>
      </c>
      <c r="F85" s="12">
        <f>E85/D85</f>
        <v>1.1534007170406915</v>
      </c>
    </row>
    <row r="86" spans="1:6" ht="12.75">
      <c r="A86" s="10"/>
      <c r="B86" s="21">
        <v>75023</v>
      </c>
      <c r="C86" s="55" t="s">
        <v>43</v>
      </c>
      <c r="D86" s="21">
        <f>D84</f>
        <v>2338817</v>
      </c>
      <c r="E86" s="21">
        <f>E84</f>
        <v>2696922</v>
      </c>
      <c r="F86" s="12">
        <f>E86/D86</f>
        <v>1.153113732284313</v>
      </c>
    </row>
    <row r="87" spans="1:6" ht="12.75">
      <c r="A87" s="10"/>
      <c r="B87" s="10">
        <v>75075</v>
      </c>
      <c r="C87" s="63" t="s">
        <v>71</v>
      </c>
      <c r="D87" s="21"/>
      <c r="E87" s="35"/>
      <c r="F87" s="12"/>
    </row>
    <row r="88" spans="1:6" ht="12.75">
      <c r="A88" s="10"/>
      <c r="B88" s="10"/>
      <c r="C88" s="55" t="s">
        <v>84</v>
      </c>
      <c r="D88" s="21">
        <v>69300</v>
      </c>
      <c r="E88" s="35">
        <v>70000</v>
      </c>
      <c r="F88" s="12">
        <f>E88/D88</f>
        <v>1.0101010101010102</v>
      </c>
    </row>
    <row r="89" spans="1:6" ht="12.75">
      <c r="A89" s="10"/>
      <c r="B89" s="10"/>
      <c r="C89" s="55" t="s">
        <v>82</v>
      </c>
      <c r="D89" s="21">
        <v>5000</v>
      </c>
      <c r="E89" s="35">
        <v>5000</v>
      </c>
      <c r="F89" s="12">
        <f>E89/D89</f>
        <v>1</v>
      </c>
    </row>
    <row r="90" spans="1:6" ht="12.75">
      <c r="A90" s="10"/>
      <c r="B90" s="10"/>
      <c r="C90" s="55" t="s">
        <v>43</v>
      </c>
      <c r="D90" s="21">
        <f>D88</f>
        <v>69300</v>
      </c>
      <c r="E90" s="35">
        <f>E88</f>
        <v>70000</v>
      </c>
      <c r="F90" s="12">
        <f>E90/D90</f>
        <v>1.0101010101010102</v>
      </c>
    </row>
    <row r="91" spans="1:6" ht="12.75">
      <c r="A91" s="10"/>
      <c r="B91" s="16">
        <v>75095</v>
      </c>
      <c r="C91" s="54" t="s">
        <v>5</v>
      </c>
      <c r="D91" s="11"/>
      <c r="E91" s="37"/>
      <c r="F91" s="12"/>
    </row>
    <row r="92" spans="1:6" ht="13.5" customHeight="1">
      <c r="A92" s="10"/>
      <c r="B92" s="10"/>
      <c r="C92" s="59" t="s">
        <v>113</v>
      </c>
      <c r="D92" s="16">
        <v>57226</v>
      </c>
      <c r="E92" s="37">
        <v>38553</v>
      </c>
      <c r="F92" s="12">
        <f aca="true" t="shared" si="0" ref="F92:F150">E92/D92</f>
        <v>0.673697270471464</v>
      </c>
    </row>
    <row r="93" spans="1:6" ht="12.75">
      <c r="A93" s="10"/>
      <c r="B93" s="10">
        <v>75095</v>
      </c>
      <c r="C93" s="60" t="s">
        <v>43</v>
      </c>
      <c r="D93" s="11">
        <f>SUM(D92:D92)</f>
        <v>57226</v>
      </c>
      <c r="E93" s="37">
        <f>SUM(E92:E92)</f>
        <v>38553</v>
      </c>
      <c r="F93" s="12">
        <f t="shared" si="0"/>
        <v>0.673697270471464</v>
      </c>
    </row>
    <row r="94" spans="1:6" ht="12.75">
      <c r="A94" s="14">
        <v>750</v>
      </c>
      <c r="B94" s="14"/>
      <c r="C94" s="61" t="s">
        <v>54</v>
      </c>
      <c r="D94" s="14">
        <f>SUM(D93,D90,D86,D82,D79)</f>
        <v>2646697</v>
      </c>
      <c r="E94" s="38">
        <f>SUM(E93,E90,E86,E82,E79)</f>
        <v>3005250</v>
      </c>
      <c r="F94" s="12">
        <f t="shared" si="0"/>
        <v>1.1354718730553592</v>
      </c>
    </row>
    <row r="95" spans="1:6" ht="27" customHeight="1">
      <c r="A95" s="15">
        <v>751</v>
      </c>
      <c r="B95" s="52"/>
      <c r="C95" s="53" t="s">
        <v>59</v>
      </c>
      <c r="D95" s="14"/>
      <c r="E95" s="38"/>
      <c r="F95" s="12"/>
    </row>
    <row r="96" spans="1:6" ht="21" customHeight="1">
      <c r="A96" s="23"/>
      <c r="B96" s="15">
        <v>75101</v>
      </c>
      <c r="C96" s="54" t="s">
        <v>37</v>
      </c>
      <c r="D96" s="11"/>
      <c r="E96" s="38"/>
      <c r="F96" s="12"/>
    </row>
    <row r="97" spans="1:6" ht="12.75">
      <c r="A97" s="24"/>
      <c r="B97" s="32"/>
      <c r="C97" s="62" t="s">
        <v>49</v>
      </c>
      <c r="D97" s="11">
        <v>2293</v>
      </c>
      <c r="E97" s="37">
        <v>2352</v>
      </c>
      <c r="F97" s="12">
        <f>E98/D98</f>
        <v>1.1431980906921242</v>
      </c>
    </row>
    <row r="98" spans="1:6" ht="12.75">
      <c r="A98" s="24"/>
      <c r="B98" s="19"/>
      <c r="C98" s="62" t="s">
        <v>82</v>
      </c>
      <c r="D98" s="11">
        <v>838</v>
      </c>
      <c r="E98" s="37">
        <v>958</v>
      </c>
      <c r="F98" s="12">
        <f>E99/D99</f>
        <v>1.0257304840819887</v>
      </c>
    </row>
    <row r="99" spans="1:6" ht="12.75">
      <c r="A99" s="25">
        <v>751</v>
      </c>
      <c r="B99" s="19"/>
      <c r="C99" s="61" t="s">
        <v>54</v>
      </c>
      <c r="D99" s="14">
        <f>D97</f>
        <v>2293</v>
      </c>
      <c r="E99" s="38">
        <f>E97</f>
        <v>2352</v>
      </c>
      <c r="F99" s="12">
        <f t="shared" si="0"/>
        <v>1.0257304840819887</v>
      </c>
    </row>
    <row r="100" spans="1:6" ht="25.5">
      <c r="A100" s="26">
        <v>754</v>
      </c>
      <c r="B100" s="52"/>
      <c r="C100" s="64" t="s">
        <v>33</v>
      </c>
      <c r="D100" s="14"/>
      <c r="E100" s="38"/>
      <c r="F100" s="12"/>
    </row>
    <row r="101" spans="1:6" ht="12.75">
      <c r="A101" s="10" t="s">
        <v>26</v>
      </c>
      <c r="B101" s="10">
        <v>75412</v>
      </c>
      <c r="C101" s="54" t="s">
        <v>13</v>
      </c>
      <c r="D101" s="11"/>
      <c r="E101" s="37"/>
      <c r="F101" s="12"/>
    </row>
    <row r="102" spans="1:6" ht="12.75">
      <c r="A102" s="10"/>
      <c r="B102" s="10"/>
      <c r="C102" s="45" t="s">
        <v>51</v>
      </c>
      <c r="D102" s="11">
        <v>165178</v>
      </c>
      <c r="E102" s="37">
        <f>180000+4500</f>
        <v>184500</v>
      </c>
      <c r="F102" s="12">
        <f t="shared" si="0"/>
        <v>1.116976837109058</v>
      </c>
    </row>
    <row r="103" spans="1:6" ht="12.75">
      <c r="A103" s="10"/>
      <c r="B103" s="20"/>
      <c r="C103" s="65" t="s">
        <v>82</v>
      </c>
      <c r="D103" s="17">
        <v>38500</v>
      </c>
      <c r="E103" s="34">
        <v>48710</v>
      </c>
      <c r="F103" s="12">
        <f t="shared" si="0"/>
        <v>1.2651948051948052</v>
      </c>
    </row>
    <row r="104" spans="1:6" ht="12.75">
      <c r="A104" s="20"/>
      <c r="B104" s="21">
        <v>75412</v>
      </c>
      <c r="C104" s="66" t="s">
        <v>43</v>
      </c>
      <c r="D104" s="17">
        <f>D102</f>
        <v>165178</v>
      </c>
      <c r="E104" s="17">
        <f>E102</f>
        <v>184500</v>
      </c>
      <c r="F104" s="12">
        <f t="shared" si="0"/>
        <v>1.116976837109058</v>
      </c>
    </row>
    <row r="105" spans="1:6" ht="12.75">
      <c r="A105" s="20"/>
      <c r="B105" s="10">
        <v>75414</v>
      </c>
      <c r="C105" s="67" t="s">
        <v>14</v>
      </c>
      <c r="D105" s="11"/>
      <c r="E105" s="37"/>
      <c r="F105" s="12"/>
    </row>
    <row r="106" spans="1:6" ht="12.75">
      <c r="A106" s="20"/>
      <c r="B106" s="10"/>
      <c r="C106" s="56" t="s">
        <v>7</v>
      </c>
      <c r="D106" s="11">
        <v>3000</v>
      </c>
      <c r="E106" s="37">
        <v>1000</v>
      </c>
      <c r="F106" s="12">
        <f t="shared" si="0"/>
        <v>0.3333333333333333</v>
      </c>
    </row>
    <row r="107" spans="1:6" ht="12.75">
      <c r="A107" s="20"/>
      <c r="B107" s="21">
        <v>75414</v>
      </c>
      <c r="C107" s="62" t="s">
        <v>43</v>
      </c>
      <c r="D107" s="11">
        <f>SUM(D106:D106)</f>
        <v>3000</v>
      </c>
      <c r="E107" s="37">
        <f>SUM(E106:E106)</f>
        <v>1000</v>
      </c>
      <c r="F107" s="12">
        <f t="shared" si="0"/>
        <v>0.3333333333333333</v>
      </c>
    </row>
    <row r="108" spans="1:6" ht="12.75">
      <c r="A108" s="10"/>
      <c r="B108" s="10">
        <v>75416</v>
      </c>
      <c r="C108" s="54" t="s">
        <v>15</v>
      </c>
      <c r="D108" s="11"/>
      <c r="E108" s="37"/>
      <c r="F108" s="12"/>
    </row>
    <row r="109" spans="1:6" ht="12.75">
      <c r="A109" s="10"/>
      <c r="B109" s="10"/>
      <c r="C109" s="45" t="s">
        <v>48</v>
      </c>
      <c r="D109" s="11">
        <v>111704</v>
      </c>
      <c r="E109" s="37">
        <v>117000</v>
      </c>
      <c r="F109" s="12">
        <f t="shared" si="0"/>
        <v>1.0474110148248943</v>
      </c>
    </row>
    <row r="110" spans="1:6" ht="12.75">
      <c r="A110" s="10"/>
      <c r="B110" s="10"/>
      <c r="C110" s="45" t="s">
        <v>82</v>
      </c>
      <c r="D110" s="11">
        <v>90129</v>
      </c>
      <c r="E110" s="37">
        <v>91400</v>
      </c>
      <c r="F110" s="12">
        <f t="shared" si="0"/>
        <v>1.014102009342165</v>
      </c>
    </row>
    <row r="111" spans="1:6" ht="12.75">
      <c r="A111" s="10"/>
      <c r="B111" s="21">
        <v>75416</v>
      </c>
      <c r="C111" s="45" t="s">
        <v>43</v>
      </c>
      <c r="D111" s="11">
        <f>D109</f>
        <v>111704</v>
      </c>
      <c r="E111" s="11">
        <f>E109</f>
        <v>117000</v>
      </c>
      <c r="F111" s="12">
        <f t="shared" si="0"/>
        <v>1.0474110148248943</v>
      </c>
    </row>
    <row r="112" spans="1:6" ht="12.75">
      <c r="A112" s="10"/>
      <c r="B112" s="10">
        <v>75421</v>
      </c>
      <c r="C112" s="69" t="s">
        <v>143</v>
      </c>
      <c r="D112" s="11"/>
      <c r="E112" s="11"/>
      <c r="F112" s="12"/>
    </row>
    <row r="113" spans="1:6" ht="12.75">
      <c r="A113" s="10"/>
      <c r="B113" s="10"/>
      <c r="C113" s="62" t="s">
        <v>7</v>
      </c>
      <c r="D113" s="11">
        <v>0</v>
      </c>
      <c r="E113" s="11">
        <v>2000</v>
      </c>
      <c r="F113" s="12"/>
    </row>
    <row r="114" spans="1:6" ht="12.75">
      <c r="A114" s="10"/>
      <c r="B114" s="10">
        <v>75421</v>
      </c>
      <c r="C114" s="62" t="s">
        <v>43</v>
      </c>
      <c r="D114" s="11">
        <f>SUM(D113)</f>
        <v>0</v>
      </c>
      <c r="E114" s="11">
        <f>SUM(E113)</f>
        <v>2000</v>
      </c>
      <c r="F114" s="12"/>
    </row>
    <row r="115" spans="1:6" ht="12.75">
      <c r="A115" s="14">
        <v>754</v>
      </c>
      <c r="B115" s="14"/>
      <c r="C115" s="61" t="s">
        <v>54</v>
      </c>
      <c r="D115" s="38">
        <f>D104+D107+D111+D114</f>
        <v>279882</v>
      </c>
      <c r="E115" s="38">
        <f>E104+E107+E111+E114</f>
        <v>304500</v>
      </c>
      <c r="F115" s="12">
        <f t="shared" si="0"/>
        <v>1.087958496795078</v>
      </c>
    </row>
    <row r="116" spans="1:6" ht="51.75" customHeight="1">
      <c r="A116" s="26">
        <v>756</v>
      </c>
      <c r="B116" s="68"/>
      <c r="C116" s="62" t="s">
        <v>73</v>
      </c>
      <c r="D116" s="11"/>
      <c r="E116" s="37"/>
      <c r="F116" s="12"/>
    </row>
    <row r="117" spans="1:6" ht="25.5">
      <c r="A117" s="20"/>
      <c r="B117" s="10">
        <v>75647</v>
      </c>
      <c r="C117" s="69" t="s">
        <v>74</v>
      </c>
      <c r="D117" s="11"/>
      <c r="E117" s="37"/>
      <c r="F117" s="12"/>
    </row>
    <row r="118" spans="1:6" ht="12.75">
      <c r="A118" s="20"/>
      <c r="B118" s="10"/>
      <c r="C118" s="62" t="s">
        <v>48</v>
      </c>
      <c r="D118" s="11">
        <v>105600</v>
      </c>
      <c r="E118" s="37">
        <v>111250</v>
      </c>
      <c r="F118" s="12">
        <f t="shared" si="0"/>
        <v>1.0535037878787878</v>
      </c>
    </row>
    <row r="119" spans="1:6" ht="13.5" customHeight="1">
      <c r="A119" s="20"/>
      <c r="B119" s="10"/>
      <c r="C119" s="62" t="s">
        <v>114</v>
      </c>
      <c r="D119" s="11">
        <v>21291</v>
      </c>
      <c r="E119" s="37">
        <v>35000</v>
      </c>
      <c r="F119" s="12">
        <f t="shared" si="0"/>
        <v>1.6438870884411254</v>
      </c>
    </row>
    <row r="120" spans="1:6" ht="12.75">
      <c r="A120" s="20"/>
      <c r="B120" s="21">
        <v>75647</v>
      </c>
      <c r="C120" s="62" t="s">
        <v>43</v>
      </c>
      <c r="D120" s="11">
        <f>D118</f>
        <v>105600</v>
      </c>
      <c r="E120" s="37">
        <f>E118</f>
        <v>111250</v>
      </c>
      <c r="F120" s="12">
        <f t="shared" si="0"/>
        <v>1.0535037878787878</v>
      </c>
    </row>
    <row r="121" spans="1:6" ht="12.75">
      <c r="A121" s="24">
        <v>756</v>
      </c>
      <c r="B121" s="28"/>
      <c r="C121" s="61" t="s">
        <v>54</v>
      </c>
      <c r="D121" s="14">
        <f>SUM(D120)</f>
        <v>105600</v>
      </c>
      <c r="E121" s="38">
        <f>SUM(E120)</f>
        <v>111250</v>
      </c>
      <c r="F121" s="12">
        <f t="shared" si="0"/>
        <v>1.0535037878787878</v>
      </c>
    </row>
    <row r="122" spans="1:6" ht="12.75">
      <c r="A122" s="15">
        <v>757</v>
      </c>
      <c r="B122" s="52"/>
      <c r="C122" s="53" t="s">
        <v>40</v>
      </c>
      <c r="D122" s="14"/>
      <c r="E122" s="38"/>
      <c r="F122" s="12"/>
    </row>
    <row r="123" spans="1:6" ht="25.5">
      <c r="A123" s="25"/>
      <c r="B123" s="15">
        <v>75702</v>
      </c>
      <c r="C123" s="54" t="s">
        <v>41</v>
      </c>
      <c r="D123" s="11"/>
      <c r="E123" s="37"/>
      <c r="F123" s="12"/>
    </row>
    <row r="124" spans="1:6" ht="12" customHeight="1">
      <c r="A124" s="24"/>
      <c r="B124" s="19"/>
      <c r="C124" s="62" t="s">
        <v>63</v>
      </c>
      <c r="D124" s="11">
        <v>316400</v>
      </c>
      <c r="E124" s="37">
        <v>411000</v>
      </c>
      <c r="F124" s="12">
        <f t="shared" si="0"/>
        <v>1.2989886219974716</v>
      </c>
    </row>
    <row r="125" spans="1:6" ht="12.75">
      <c r="A125" s="19">
        <v>757</v>
      </c>
      <c r="B125" s="70"/>
      <c r="C125" s="71" t="s">
        <v>61</v>
      </c>
      <c r="D125" s="14">
        <f>D124</f>
        <v>316400</v>
      </c>
      <c r="E125" s="38">
        <f>E124</f>
        <v>411000</v>
      </c>
      <c r="F125" s="12">
        <f t="shared" si="0"/>
        <v>1.2989886219974716</v>
      </c>
    </row>
    <row r="126" spans="1:6" ht="12.75">
      <c r="A126" s="26">
        <v>758</v>
      </c>
      <c r="B126" s="47"/>
      <c r="C126" s="53" t="s">
        <v>55</v>
      </c>
      <c r="D126" s="11"/>
      <c r="E126" s="37"/>
      <c r="F126" s="12"/>
    </row>
    <row r="127" spans="1:6" ht="12.75">
      <c r="A127" s="20"/>
      <c r="B127" s="15">
        <v>75818</v>
      </c>
      <c r="C127" s="54" t="s">
        <v>57</v>
      </c>
      <c r="D127" s="11"/>
      <c r="E127" s="37"/>
      <c r="F127" s="12"/>
    </row>
    <row r="128" spans="1:6" ht="12.75">
      <c r="A128" s="20"/>
      <c r="B128" s="10"/>
      <c r="C128" s="62" t="s">
        <v>144</v>
      </c>
      <c r="D128" s="11">
        <v>13500</v>
      </c>
      <c r="E128" s="37">
        <v>20000</v>
      </c>
      <c r="F128" s="12"/>
    </row>
    <row r="129" spans="1:6" ht="11.25" customHeight="1">
      <c r="A129" s="20">
        <v>758</v>
      </c>
      <c r="B129" s="11"/>
      <c r="C129" s="61" t="s">
        <v>54</v>
      </c>
      <c r="D129" s="14">
        <f>D128</f>
        <v>13500</v>
      </c>
      <c r="E129" s="38">
        <f>E128</f>
        <v>20000</v>
      </c>
      <c r="F129" s="12"/>
    </row>
    <row r="130" spans="1:6" ht="12.75">
      <c r="A130" s="15">
        <v>801</v>
      </c>
      <c r="B130" s="52"/>
      <c r="C130" s="53" t="s">
        <v>115</v>
      </c>
      <c r="D130" s="14"/>
      <c r="E130" s="38"/>
      <c r="F130" s="12"/>
    </row>
    <row r="131" spans="1:6" ht="12.75">
      <c r="A131" s="16" t="s">
        <v>26</v>
      </c>
      <c r="B131" s="10">
        <v>80101</v>
      </c>
      <c r="C131" s="54" t="s">
        <v>52</v>
      </c>
      <c r="D131" s="11"/>
      <c r="E131" s="37"/>
      <c r="F131" s="12"/>
    </row>
    <row r="132" spans="1:6" ht="12.75">
      <c r="A132" s="10"/>
      <c r="B132" s="10"/>
      <c r="C132" s="45" t="s">
        <v>48</v>
      </c>
      <c r="D132" s="11">
        <v>5383774</v>
      </c>
      <c r="E132" s="37">
        <f>5424000+17000+2600-5000</f>
        <v>5438600</v>
      </c>
      <c r="F132" s="12">
        <f t="shared" si="0"/>
        <v>1.0101835626829805</v>
      </c>
    </row>
    <row r="133" spans="1:6" ht="12.75">
      <c r="A133" s="10"/>
      <c r="B133" s="20"/>
      <c r="C133" s="65" t="s">
        <v>82</v>
      </c>
      <c r="D133" s="17">
        <v>4664362</v>
      </c>
      <c r="E133" s="34">
        <v>4817800</v>
      </c>
      <c r="F133" s="12">
        <f t="shared" si="0"/>
        <v>1.0328958172628968</v>
      </c>
    </row>
    <row r="134" spans="1:6" ht="12.75">
      <c r="A134" s="10"/>
      <c r="B134" s="21">
        <v>80101</v>
      </c>
      <c r="C134" s="72" t="s">
        <v>43</v>
      </c>
      <c r="D134" s="17">
        <f>D132</f>
        <v>5383774</v>
      </c>
      <c r="E134" s="17">
        <f>E132</f>
        <v>5438600</v>
      </c>
      <c r="F134" s="12">
        <f t="shared" si="0"/>
        <v>1.0101835626829805</v>
      </c>
    </row>
    <row r="135" spans="1:6" ht="12.75">
      <c r="A135" s="10"/>
      <c r="B135" s="10">
        <v>80103</v>
      </c>
      <c r="C135" s="89" t="s">
        <v>137</v>
      </c>
      <c r="D135" s="17"/>
      <c r="E135" s="34"/>
      <c r="F135" s="12"/>
    </row>
    <row r="136" spans="1:6" ht="12.75">
      <c r="A136" s="10"/>
      <c r="B136" s="10"/>
      <c r="C136" s="72" t="s">
        <v>48</v>
      </c>
      <c r="D136" s="17">
        <v>830859</v>
      </c>
      <c r="E136" s="34">
        <f>763400+1200</f>
        <v>764600</v>
      </c>
      <c r="F136" s="12">
        <f t="shared" si="0"/>
        <v>0.9202524134660635</v>
      </c>
    </row>
    <row r="137" spans="1:6" ht="12.75">
      <c r="A137" s="10"/>
      <c r="B137" s="10"/>
      <c r="C137" s="72" t="s">
        <v>82</v>
      </c>
      <c r="D137" s="17">
        <v>666352</v>
      </c>
      <c r="E137" s="34">
        <v>612500</v>
      </c>
      <c r="F137" s="12">
        <f t="shared" si="0"/>
        <v>0.9191838547794559</v>
      </c>
    </row>
    <row r="138" spans="1:6" ht="12.75">
      <c r="A138" s="10"/>
      <c r="B138" s="10">
        <v>80103</v>
      </c>
      <c r="C138" s="72" t="s">
        <v>43</v>
      </c>
      <c r="D138" s="17">
        <f>D136</f>
        <v>830859</v>
      </c>
      <c r="E138" s="17">
        <f>E136</f>
        <v>764600</v>
      </c>
      <c r="F138" s="12">
        <f t="shared" si="0"/>
        <v>0.9202524134660635</v>
      </c>
    </row>
    <row r="139" spans="1:6" ht="12.75">
      <c r="A139" s="10"/>
      <c r="B139" s="16">
        <v>80104</v>
      </c>
      <c r="C139" s="54" t="s">
        <v>64</v>
      </c>
      <c r="D139" s="11"/>
      <c r="E139" s="37"/>
      <c r="F139" s="12"/>
    </row>
    <row r="140" spans="1:6" ht="12.75">
      <c r="A140" s="10"/>
      <c r="B140" s="20"/>
      <c r="C140" s="45" t="s">
        <v>48</v>
      </c>
      <c r="D140" s="11">
        <v>740308</v>
      </c>
      <c r="E140" s="37">
        <v>787700</v>
      </c>
      <c r="F140" s="12">
        <f t="shared" si="0"/>
        <v>1.064016598496842</v>
      </c>
    </row>
    <row r="141" spans="1:6" ht="12.75">
      <c r="A141" s="20"/>
      <c r="B141" s="10"/>
      <c r="C141" s="45" t="s">
        <v>82</v>
      </c>
      <c r="D141" s="11">
        <v>570655</v>
      </c>
      <c r="E141" s="37">
        <v>614500</v>
      </c>
      <c r="F141" s="12">
        <f t="shared" si="0"/>
        <v>1.076832762352034</v>
      </c>
    </row>
    <row r="142" spans="1:6" ht="12.75">
      <c r="A142" s="10"/>
      <c r="B142" s="10">
        <v>80104</v>
      </c>
      <c r="C142" s="55" t="s">
        <v>43</v>
      </c>
      <c r="D142" s="11">
        <f>D140</f>
        <v>740308</v>
      </c>
      <c r="E142" s="11">
        <f>E140</f>
        <v>787700</v>
      </c>
      <c r="F142" s="12">
        <f t="shared" si="0"/>
        <v>1.064016598496842</v>
      </c>
    </row>
    <row r="143" spans="1:6" ht="12.75">
      <c r="A143" s="10"/>
      <c r="B143" s="16">
        <v>80110</v>
      </c>
      <c r="C143" s="54" t="s">
        <v>16</v>
      </c>
      <c r="D143" s="11"/>
      <c r="E143" s="37"/>
      <c r="F143" s="12"/>
    </row>
    <row r="144" spans="1:6" ht="12.75">
      <c r="A144" s="10"/>
      <c r="B144" s="10"/>
      <c r="C144" s="45" t="s">
        <v>49</v>
      </c>
      <c r="D144" s="11">
        <v>2703821</v>
      </c>
      <c r="E144" s="37">
        <f>2713800+3044</f>
        <v>2716844</v>
      </c>
      <c r="F144" s="12">
        <f t="shared" si="0"/>
        <v>1.004816517069732</v>
      </c>
    </row>
    <row r="145" spans="1:6" ht="15" customHeight="1">
      <c r="A145" s="10"/>
      <c r="B145" s="10"/>
      <c r="C145" s="65" t="s">
        <v>85</v>
      </c>
      <c r="D145" s="17">
        <v>2369642</v>
      </c>
      <c r="E145" s="34">
        <f>2421000+2320</f>
        <v>2423320</v>
      </c>
      <c r="F145" s="12">
        <f t="shared" si="0"/>
        <v>1.0226523668976157</v>
      </c>
    </row>
    <row r="146" spans="1:6" ht="12.75">
      <c r="A146" s="20"/>
      <c r="B146" s="21">
        <v>80110</v>
      </c>
      <c r="C146" s="60" t="s">
        <v>43</v>
      </c>
      <c r="D146" s="11">
        <f>D144</f>
        <v>2703821</v>
      </c>
      <c r="E146" s="11">
        <f>E144</f>
        <v>2716844</v>
      </c>
      <c r="F146" s="12">
        <f t="shared" si="0"/>
        <v>1.004816517069732</v>
      </c>
    </row>
    <row r="147" spans="1:6" ht="12.75">
      <c r="A147" s="10"/>
      <c r="B147" s="10">
        <v>80113</v>
      </c>
      <c r="C147" s="73" t="s">
        <v>17</v>
      </c>
      <c r="D147" s="11"/>
      <c r="E147" s="37"/>
      <c r="F147" s="12"/>
    </row>
    <row r="148" spans="1:6" ht="12.75">
      <c r="A148" s="20"/>
      <c r="B148" s="10"/>
      <c r="C148" s="60" t="s">
        <v>48</v>
      </c>
      <c r="D148" s="11">
        <v>502714</v>
      </c>
      <c r="E148" s="37">
        <v>530000</v>
      </c>
      <c r="F148" s="12">
        <f t="shared" si="0"/>
        <v>1.0542773823685037</v>
      </c>
    </row>
    <row r="149" spans="1:6" ht="12.75">
      <c r="A149" s="20"/>
      <c r="B149" s="10"/>
      <c r="C149" s="60" t="s">
        <v>92</v>
      </c>
      <c r="D149" s="11">
        <v>90640</v>
      </c>
      <c r="E149" s="37">
        <v>111430</v>
      </c>
      <c r="F149" s="12">
        <f t="shared" si="0"/>
        <v>1.229368932038835</v>
      </c>
    </row>
    <row r="150" spans="1:6" ht="12.75">
      <c r="A150" s="10"/>
      <c r="B150" s="21">
        <v>80113</v>
      </c>
      <c r="C150" s="59" t="s">
        <v>43</v>
      </c>
      <c r="D150" s="11">
        <f>D148</f>
        <v>502714</v>
      </c>
      <c r="E150" s="11">
        <f>E148</f>
        <v>530000</v>
      </c>
      <c r="F150" s="12">
        <f t="shared" si="0"/>
        <v>1.0542773823685037</v>
      </c>
    </row>
    <row r="151" spans="1:6" ht="12.75">
      <c r="A151" s="10"/>
      <c r="B151" s="10">
        <v>80120</v>
      </c>
      <c r="C151" s="73" t="s">
        <v>93</v>
      </c>
      <c r="D151" s="11"/>
      <c r="E151" s="11"/>
      <c r="F151" s="12"/>
    </row>
    <row r="152" spans="1:6" ht="12.75">
      <c r="A152" s="10"/>
      <c r="B152" s="10"/>
      <c r="C152" s="59" t="s">
        <v>51</v>
      </c>
      <c r="D152" s="11">
        <v>104432</v>
      </c>
      <c r="E152" s="11">
        <v>211700</v>
      </c>
      <c r="F152" s="12">
        <f aca="true" t="shared" si="1" ref="F152:F157">E152/D152</f>
        <v>2.0271564271487668</v>
      </c>
    </row>
    <row r="153" spans="1:6" ht="12.75">
      <c r="A153" s="10"/>
      <c r="B153" s="10"/>
      <c r="C153" s="59" t="s">
        <v>82</v>
      </c>
      <c r="D153" s="11">
        <v>86638</v>
      </c>
      <c r="E153" s="37">
        <v>185000</v>
      </c>
      <c r="F153" s="12">
        <f t="shared" si="1"/>
        <v>2.135321683326023</v>
      </c>
    </row>
    <row r="154" spans="1:6" ht="12.75">
      <c r="A154" s="10"/>
      <c r="B154" s="21">
        <v>80120</v>
      </c>
      <c r="C154" s="59" t="s">
        <v>43</v>
      </c>
      <c r="D154" s="11">
        <f>D152</f>
        <v>104432</v>
      </c>
      <c r="E154" s="11">
        <f>E152</f>
        <v>211700</v>
      </c>
      <c r="F154" s="12">
        <f t="shared" si="1"/>
        <v>2.0271564271487668</v>
      </c>
    </row>
    <row r="155" spans="1:6" ht="13.5" customHeight="1">
      <c r="A155" s="10"/>
      <c r="B155" s="10">
        <v>80146</v>
      </c>
      <c r="C155" s="73" t="s">
        <v>56</v>
      </c>
      <c r="D155" s="11"/>
      <c r="E155" s="11"/>
      <c r="F155" s="12"/>
    </row>
    <row r="156" spans="1:6" ht="10.5" customHeight="1">
      <c r="A156" s="10"/>
      <c r="B156" s="10"/>
      <c r="C156" s="59" t="s">
        <v>7</v>
      </c>
      <c r="D156" s="11">
        <v>45000</v>
      </c>
      <c r="E156" s="11">
        <v>47000</v>
      </c>
      <c r="F156" s="12">
        <f t="shared" si="1"/>
        <v>1.0444444444444445</v>
      </c>
    </row>
    <row r="157" spans="1:6" ht="12.75">
      <c r="A157" s="10"/>
      <c r="B157" s="21">
        <v>80146</v>
      </c>
      <c r="C157" s="59" t="s">
        <v>43</v>
      </c>
      <c r="D157" s="11">
        <f>SUM(D156:D156)</f>
        <v>45000</v>
      </c>
      <c r="E157" s="11">
        <f>SUM(E156:E156)</f>
        <v>47000</v>
      </c>
      <c r="F157" s="12">
        <f t="shared" si="1"/>
        <v>1.0444444444444445</v>
      </c>
    </row>
    <row r="158" spans="1:6" ht="12.75">
      <c r="A158" s="10"/>
      <c r="B158" s="10">
        <v>80148</v>
      </c>
      <c r="C158" s="73" t="s">
        <v>140</v>
      </c>
      <c r="D158" s="11"/>
      <c r="E158" s="11"/>
      <c r="F158" s="12"/>
    </row>
    <row r="159" spans="1:6" ht="12.75">
      <c r="A159" s="10"/>
      <c r="B159" s="10"/>
      <c r="C159" s="45" t="s">
        <v>48</v>
      </c>
      <c r="D159" s="11">
        <v>0</v>
      </c>
      <c r="E159" s="11">
        <f>221500+190100+15000</f>
        <v>426600</v>
      </c>
      <c r="F159" s="12"/>
    </row>
    <row r="160" spans="1:6" ht="12.75">
      <c r="A160" s="10"/>
      <c r="B160" s="10"/>
      <c r="C160" s="45" t="s">
        <v>82</v>
      </c>
      <c r="D160" s="11">
        <v>0</v>
      </c>
      <c r="E160" s="11">
        <f>154000+120000</f>
        <v>274000</v>
      </c>
      <c r="F160" s="12"/>
    </row>
    <row r="161" spans="1:6" ht="12.75">
      <c r="A161" s="10"/>
      <c r="B161" s="10">
        <v>80148</v>
      </c>
      <c r="C161" s="59" t="s">
        <v>43</v>
      </c>
      <c r="D161" s="11">
        <f>D159</f>
        <v>0</v>
      </c>
      <c r="E161" s="11">
        <f>E159</f>
        <v>426600</v>
      </c>
      <c r="F161" s="12"/>
    </row>
    <row r="162" spans="1:6" ht="12.75">
      <c r="A162" s="10"/>
      <c r="B162" s="16">
        <v>80195</v>
      </c>
      <c r="C162" s="73" t="s">
        <v>5</v>
      </c>
      <c r="D162" s="11"/>
      <c r="E162" s="11"/>
      <c r="F162" s="12"/>
    </row>
    <row r="163" spans="1:6" ht="12.75">
      <c r="A163" s="20"/>
      <c r="B163" s="10"/>
      <c r="C163" s="45" t="s">
        <v>48</v>
      </c>
      <c r="D163" s="11">
        <f>D164+D165+D166+D167</f>
        <v>132854</v>
      </c>
      <c r="E163" s="11">
        <f>E164+E165+E166+E167</f>
        <v>114312</v>
      </c>
      <c r="F163" s="12"/>
    </row>
    <row r="164" spans="1:6" ht="12.75">
      <c r="A164" s="20"/>
      <c r="B164" s="10"/>
      <c r="C164" s="45" t="s">
        <v>67</v>
      </c>
      <c r="D164" s="11">
        <v>70000</v>
      </c>
      <c r="E164" s="37">
        <v>75000</v>
      </c>
      <c r="F164" s="12">
        <f aca="true" t="shared" si="2" ref="F164:F213">E164/D164</f>
        <v>1.0714285714285714</v>
      </c>
    </row>
    <row r="165" spans="1:6" ht="12.75">
      <c r="A165" s="20"/>
      <c r="B165" s="10"/>
      <c r="C165" s="55" t="s">
        <v>68</v>
      </c>
      <c r="D165" s="11">
        <v>3000</v>
      </c>
      <c r="E165" s="11">
        <v>3000</v>
      </c>
      <c r="F165" s="12">
        <f t="shared" si="2"/>
        <v>1</v>
      </c>
    </row>
    <row r="166" spans="1:6" ht="15" customHeight="1">
      <c r="A166" s="20"/>
      <c r="B166" s="10"/>
      <c r="C166" s="55" t="s">
        <v>69</v>
      </c>
      <c r="D166" s="11">
        <v>8000</v>
      </c>
      <c r="E166" s="11">
        <v>12500</v>
      </c>
      <c r="F166" s="12">
        <f t="shared" si="2"/>
        <v>1.5625</v>
      </c>
    </row>
    <row r="167" spans="1:6" ht="39" customHeight="1">
      <c r="A167" s="20"/>
      <c r="B167" s="10"/>
      <c r="C167" s="55" t="s">
        <v>145</v>
      </c>
      <c r="D167" s="11">
        <f>20928+15463+15463</f>
        <v>51854</v>
      </c>
      <c r="E167" s="11">
        <v>23812</v>
      </c>
      <c r="F167" s="12">
        <f t="shared" si="2"/>
        <v>0.4592124040575462</v>
      </c>
    </row>
    <row r="168" spans="1:6" ht="12.75">
      <c r="A168" s="20"/>
      <c r="B168" s="21">
        <v>80195</v>
      </c>
      <c r="C168" s="55" t="s">
        <v>43</v>
      </c>
      <c r="D168" s="11">
        <f>D163</f>
        <v>132854</v>
      </c>
      <c r="E168" s="11">
        <f>E163</f>
        <v>114312</v>
      </c>
      <c r="F168" s="12">
        <f t="shared" si="2"/>
        <v>0.8604332575609316</v>
      </c>
    </row>
    <row r="169" spans="1:6" ht="12.75">
      <c r="A169" s="14">
        <v>801</v>
      </c>
      <c r="B169" s="23"/>
      <c r="C169" s="74" t="s">
        <v>54</v>
      </c>
      <c r="D169" s="14">
        <f>D134+D138+D142+D146+D150+D154+D157+D168+D161</f>
        <v>10443762</v>
      </c>
      <c r="E169" s="14">
        <f>E134+E138+E142+E146+E150+E154+E157+E168+E161</f>
        <v>11037356</v>
      </c>
      <c r="F169" s="12">
        <f t="shared" si="2"/>
        <v>1.0568371818507545</v>
      </c>
    </row>
    <row r="170" spans="1:6" ht="12.75">
      <c r="A170" s="15">
        <v>851</v>
      </c>
      <c r="B170" s="52"/>
      <c r="C170" s="53" t="s">
        <v>34</v>
      </c>
      <c r="D170" s="14"/>
      <c r="E170" s="14"/>
      <c r="F170" s="12"/>
    </row>
    <row r="171" spans="1:6" ht="16.5" customHeight="1">
      <c r="A171" s="15" t="s">
        <v>26</v>
      </c>
      <c r="B171" s="10">
        <v>85154</v>
      </c>
      <c r="C171" s="69" t="s">
        <v>116</v>
      </c>
      <c r="D171" s="11"/>
      <c r="E171" s="11"/>
      <c r="F171" s="12"/>
    </row>
    <row r="172" spans="1:6" ht="12.75">
      <c r="A172" s="20"/>
      <c r="B172" s="10"/>
      <c r="C172" s="60" t="s">
        <v>48</v>
      </c>
      <c r="D172" s="11">
        <v>193931</v>
      </c>
      <c r="E172" s="11">
        <v>170000</v>
      </c>
      <c r="F172" s="12">
        <f t="shared" si="2"/>
        <v>0.8766004403628095</v>
      </c>
    </row>
    <row r="173" spans="1:6" ht="12.75">
      <c r="A173" s="10"/>
      <c r="B173" s="10"/>
      <c r="C173" s="60" t="s">
        <v>86</v>
      </c>
      <c r="D173" s="11">
        <v>135552</v>
      </c>
      <c r="E173" s="37">
        <v>139000</v>
      </c>
      <c r="F173" s="12">
        <f t="shared" si="2"/>
        <v>1.025436732766761</v>
      </c>
    </row>
    <row r="174" spans="1:6" ht="12.75">
      <c r="A174" s="10"/>
      <c r="B174" s="10"/>
      <c r="C174" s="60" t="s">
        <v>82</v>
      </c>
      <c r="D174" s="11">
        <v>24000</v>
      </c>
      <c r="E174" s="37">
        <v>25000</v>
      </c>
      <c r="F174" s="12">
        <f t="shared" si="2"/>
        <v>1.0416666666666667</v>
      </c>
    </row>
    <row r="175" spans="1:6" ht="12.75">
      <c r="A175" s="10"/>
      <c r="B175" s="10">
        <v>85154</v>
      </c>
      <c r="C175" s="62" t="s">
        <v>43</v>
      </c>
      <c r="D175" s="11">
        <f>D172</f>
        <v>193931</v>
      </c>
      <c r="E175" s="11">
        <f>E172</f>
        <v>170000</v>
      </c>
      <c r="F175" s="12">
        <f t="shared" si="2"/>
        <v>0.8766004403628095</v>
      </c>
    </row>
    <row r="176" spans="1:6" ht="12.75">
      <c r="A176" s="20"/>
      <c r="B176" s="16">
        <v>85195</v>
      </c>
      <c r="C176" s="69" t="s">
        <v>5</v>
      </c>
      <c r="D176" s="11"/>
      <c r="E176" s="11"/>
      <c r="F176" s="12"/>
    </row>
    <row r="177" spans="1:6" ht="12.75">
      <c r="A177" s="20"/>
      <c r="B177" s="10"/>
      <c r="C177" s="62" t="s">
        <v>7</v>
      </c>
      <c r="D177" s="11">
        <v>2240</v>
      </c>
      <c r="E177" s="11">
        <f>240+15000</f>
        <v>15240</v>
      </c>
      <c r="F177" s="12"/>
    </row>
    <row r="178" spans="1:6" ht="12.75">
      <c r="A178" s="31"/>
      <c r="B178" s="21">
        <v>85195</v>
      </c>
      <c r="C178" s="62" t="s">
        <v>43</v>
      </c>
      <c r="D178" s="11">
        <f>D177</f>
        <v>2240</v>
      </c>
      <c r="E178" s="11">
        <f>E177</f>
        <v>15240</v>
      </c>
      <c r="F178" s="12"/>
    </row>
    <row r="179" spans="1:6" ht="12.75">
      <c r="A179" s="19">
        <v>851</v>
      </c>
      <c r="B179" s="19"/>
      <c r="C179" s="61" t="s">
        <v>54</v>
      </c>
      <c r="D179" s="14">
        <f>D175+D178</f>
        <v>196171</v>
      </c>
      <c r="E179" s="14">
        <f>E175+E178</f>
        <v>185240</v>
      </c>
      <c r="F179" s="12">
        <f t="shared" si="2"/>
        <v>0.9442782062588252</v>
      </c>
    </row>
    <row r="180" spans="1:6" ht="12.75">
      <c r="A180" s="26">
        <v>852</v>
      </c>
      <c r="B180" s="52"/>
      <c r="C180" s="53" t="s">
        <v>60</v>
      </c>
      <c r="D180" s="14"/>
      <c r="E180" s="14"/>
      <c r="F180" s="12"/>
    </row>
    <row r="181" spans="1:6" ht="38.25" customHeight="1">
      <c r="A181" s="10"/>
      <c r="B181" s="75">
        <v>85212</v>
      </c>
      <c r="C181" s="76" t="s">
        <v>151</v>
      </c>
      <c r="D181" s="11"/>
      <c r="E181" s="11"/>
      <c r="F181" s="12"/>
    </row>
    <row r="182" spans="1:6" ht="12.75">
      <c r="A182" s="10"/>
      <c r="B182" s="75"/>
      <c r="C182" s="77" t="s">
        <v>48</v>
      </c>
      <c r="D182" s="11">
        <v>5054048</v>
      </c>
      <c r="E182" s="37">
        <v>4504000</v>
      </c>
      <c r="F182" s="12">
        <f t="shared" si="2"/>
        <v>0.8911668428950418</v>
      </c>
    </row>
    <row r="183" spans="1:6" ht="12.75">
      <c r="A183" s="10"/>
      <c r="B183" s="75"/>
      <c r="C183" s="77" t="s">
        <v>82</v>
      </c>
      <c r="D183" s="11">
        <v>137029</v>
      </c>
      <c r="E183" s="37">
        <v>141891</v>
      </c>
      <c r="F183" s="12">
        <f t="shared" si="2"/>
        <v>1.0354815404038562</v>
      </c>
    </row>
    <row r="184" spans="1:6" ht="12.75">
      <c r="A184" s="10"/>
      <c r="B184" s="31">
        <v>85212</v>
      </c>
      <c r="C184" s="77" t="s">
        <v>43</v>
      </c>
      <c r="D184" s="11">
        <f>D182</f>
        <v>5054048</v>
      </c>
      <c r="E184" s="11">
        <f>E182</f>
        <v>4504000</v>
      </c>
      <c r="F184" s="12">
        <f t="shared" si="2"/>
        <v>0.8911668428950418</v>
      </c>
    </row>
    <row r="185" spans="1:6" ht="40.5" customHeight="1">
      <c r="A185" s="10"/>
      <c r="B185" s="78">
        <v>85213</v>
      </c>
      <c r="C185" s="79" t="s">
        <v>152</v>
      </c>
      <c r="D185" s="11"/>
      <c r="E185" s="11"/>
      <c r="F185" s="12"/>
    </row>
    <row r="186" spans="1:6" ht="12.75">
      <c r="A186" s="20"/>
      <c r="B186" s="20"/>
      <c r="C186" s="77" t="s">
        <v>113</v>
      </c>
      <c r="D186" s="11">
        <v>15000</v>
      </c>
      <c r="E186" s="11">
        <v>15000</v>
      </c>
      <c r="F186" s="12">
        <f t="shared" si="2"/>
        <v>1</v>
      </c>
    </row>
    <row r="187" spans="1:6" ht="12.75" customHeight="1">
      <c r="A187" s="10"/>
      <c r="B187" s="21">
        <v>85213</v>
      </c>
      <c r="C187" s="80" t="s">
        <v>43</v>
      </c>
      <c r="D187" s="11">
        <f>SUM(D186)</f>
        <v>15000</v>
      </c>
      <c r="E187" s="11">
        <f>SUM(E186)</f>
        <v>15000</v>
      </c>
      <c r="F187" s="12">
        <f t="shared" si="2"/>
        <v>1</v>
      </c>
    </row>
    <row r="188" spans="1:6" ht="27.75" customHeight="1">
      <c r="A188" s="10" t="s">
        <v>26</v>
      </c>
      <c r="B188" s="10">
        <v>85214</v>
      </c>
      <c r="C188" s="54" t="s">
        <v>153</v>
      </c>
      <c r="D188" s="11"/>
      <c r="E188" s="11"/>
      <c r="F188" s="12"/>
    </row>
    <row r="189" spans="1:6" ht="11.25" customHeight="1">
      <c r="A189" s="20"/>
      <c r="B189" s="10"/>
      <c r="C189" s="62" t="s">
        <v>117</v>
      </c>
      <c r="D189" s="11">
        <v>618800</v>
      </c>
      <c r="E189" s="11">
        <v>927000</v>
      </c>
      <c r="F189" s="12">
        <f t="shared" si="2"/>
        <v>1.4980607627666451</v>
      </c>
    </row>
    <row r="190" spans="1:6" ht="12.75">
      <c r="A190" s="20"/>
      <c r="B190" s="21">
        <v>85214</v>
      </c>
      <c r="C190" s="62" t="s">
        <v>43</v>
      </c>
      <c r="D190" s="11">
        <f>SUM(D189:D189)</f>
        <v>618800</v>
      </c>
      <c r="E190" s="11">
        <f>SUM(E189:E189)</f>
        <v>927000</v>
      </c>
      <c r="F190" s="12">
        <f t="shared" si="2"/>
        <v>1.4980607627666451</v>
      </c>
    </row>
    <row r="191" spans="1:6" ht="12.75" customHeight="1">
      <c r="A191" s="10"/>
      <c r="B191" s="10">
        <v>85215</v>
      </c>
      <c r="C191" s="54" t="s">
        <v>65</v>
      </c>
      <c r="D191" s="11"/>
      <c r="E191" s="11"/>
      <c r="F191" s="12"/>
    </row>
    <row r="192" spans="1:6" ht="12.75">
      <c r="A192" s="10"/>
      <c r="B192" s="10"/>
      <c r="C192" s="45" t="s">
        <v>7</v>
      </c>
      <c r="D192" s="11">
        <v>540000</v>
      </c>
      <c r="E192" s="11">
        <v>550000</v>
      </c>
      <c r="F192" s="12">
        <f t="shared" si="2"/>
        <v>1.0185185185185186</v>
      </c>
    </row>
    <row r="193" spans="1:6" ht="12.75">
      <c r="A193" s="20"/>
      <c r="B193" s="21">
        <v>85215</v>
      </c>
      <c r="C193" s="62" t="s">
        <v>43</v>
      </c>
      <c r="D193" s="11">
        <f>SUM(D192)</f>
        <v>540000</v>
      </c>
      <c r="E193" s="11">
        <f>SUM(E192)</f>
        <v>550000</v>
      </c>
      <c r="F193" s="12">
        <f t="shared" si="2"/>
        <v>1.0185185185185186</v>
      </c>
    </row>
    <row r="194" spans="1:6" ht="12.75">
      <c r="A194" s="20"/>
      <c r="B194" s="10">
        <v>85219</v>
      </c>
      <c r="C194" s="54" t="s">
        <v>18</v>
      </c>
      <c r="D194" s="11"/>
      <c r="E194" s="11"/>
      <c r="F194" s="12"/>
    </row>
    <row r="195" spans="1:6" ht="12.75">
      <c r="A195" s="20"/>
      <c r="B195" s="10"/>
      <c r="C195" s="45" t="s">
        <v>48</v>
      </c>
      <c r="D195" s="11">
        <v>468974</v>
      </c>
      <c r="E195" s="11">
        <v>468618</v>
      </c>
      <c r="F195" s="12">
        <f t="shared" si="2"/>
        <v>0.9992408960837914</v>
      </c>
    </row>
    <row r="196" spans="1:6" ht="12.75">
      <c r="A196" s="20"/>
      <c r="B196" s="10"/>
      <c r="C196" s="55" t="s">
        <v>87</v>
      </c>
      <c r="D196" s="11">
        <v>386768</v>
      </c>
      <c r="E196" s="11">
        <v>391320</v>
      </c>
      <c r="F196" s="12">
        <f t="shared" si="2"/>
        <v>1.0117693294171182</v>
      </c>
    </row>
    <row r="197" spans="1:6" ht="12.75">
      <c r="A197" s="10"/>
      <c r="B197" s="81">
        <v>85219</v>
      </c>
      <c r="C197" s="56" t="s">
        <v>43</v>
      </c>
      <c r="D197" s="11">
        <f>D195</f>
        <v>468974</v>
      </c>
      <c r="E197" s="11">
        <f>E195</f>
        <v>468618</v>
      </c>
      <c r="F197" s="12">
        <f t="shared" si="2"/>
        <v>0.9992408960837914</v>
      </c>
    </row>
    <row r="198" spans="1:6" ht="15" customHeight="1">
      <c r="A198" s="20"/>
      <c r="B198" s="10">
        <v>85228</v>
      </c>
      <c r="C198" s="67" t="s">
        <v>27</v>
      </c>
      <c r="D198" s="21"/>
      <c r="E198" s="21"/>
      <c r="F198" s="22"/>
    </row>
    <row r="199" spans="1:6" ht="12.75">
      <c r="A199" s="20"/>
      <c r="B199" s="10"/>
      <c r="C199" s="45" t="s">
        <v>62</v>
      </c>
      <c r="D199" s="11">
        <v>178820</v>
      </c>
      <c r="E199" s="11">
        <v>171442</v>
      </c>
      <c r="F199" s="12">
        <f t="shared" si="2"/>
        <v>0.95874063303881</v>
      </c>
    </row>
    <row r="200" spans="1:6" ht="12.75">
      <c r="A200" s="20"/>
      <c r="B200" s="20"/>
      <c r="C200" s="55" t="s">
        <v>82</v>
      </c>
      <c r="D200" s="11">
        <v>171675</v>
      </c>
      <c r="E200" s="11">
        <v>164477</v>
      </c>
      <c r="F200" s="12">
        <f t="shared" si="2"/>
        <v>0.9580719382554245</v>
      </c>
    </row>
    <row r="201" spans="1:6" ht="12" customHeight="1">
      <c r="A201" s="20"/>
      <c r="B201" s="82">
        <v>85228</v>
      </c>
      <c r="C201" s="66" t="s">
        <v>43</v>
      </c>
      <c r="D201" s="17">
        <f>D199</f>
        <v>178820</v>
      </c>
      <c r="E201" s="17">
        <f>E199</f>
        <v>171442</v>
      </c>
      <c r="F201" s="27">
        <f t="shared" si="2"/>
        <v>0.95874063303881</v>
      </c>
    </row>
    <row r="202" spans="1:6" ht="13.5" customHeight="1">
      <c r="A202" s="20"/>
      <c r="B202" s="10">
        <v>85295</v>
      </c>
      <c r="C202" s="67" t="s">
        <v>5</v>
      </c>
      <c r="D202" s="11"/>
      <c r="E202" s="11"/>
      <c r="F202" s="12"/>
    </row>
    <row r="203" spans="1:6" ht="12.75">
      <c r="A203" s="20"/>
      <c r="B203" s="10"/>
      <c r="C203" s="56" t="s">
        <v>88</v>
      </c>
      <c r="D203" s="11">
        <v>86580</v>
      </c>
      <c r="E203" s="11">
        <v>86700</v>
      </c>
      <c r="F203" s="12">
        <f t="shared" si="2"/>
        <v>1.0013860013860014</v>
      </c>
    </row>
    <row r="204" spans="1:6" ht="12.75">
      <c r="A204" s="20"/>
      <c r="B204" s="10"/>
      <c r="C204" s="56" t="s">
        <v>89</v>
      </c>
      <c r="D204" s="11">
        <v>75430</v>
      </c>
      <c r="E204" s="11">
        <v>70900</v>
      </c>
      <c r="F204" s="12">
        <f t="shared" si="2"/>
        <v>0.9399443192363781</v>
      </c>
    </row>
    <row r="205" spans="1:6" ht="17.25" customHeight="1">
      <c r="A205" s="20"/>
      <c r="B205" s="10"/>
      <c r="C205" s="83" t="s">
        <v>118</v>
      </c>
      <c r="D205" s="18">
        <v>343957</v>
      </c>
      <c r="E205" s="18">
        <f>18850+236000</f>
        <v>254850</v>
      </c>
      <c r="F205" s="12">
        <f t="shared" si="2"/>
        <v>0.7409356402108404</v>
      </c>
    </row>
    <row r="206" spans="1:6" ht="15" customHeight="1">
      <c r="A206" s="20"/>
      <c r="B206" s="10"/>
      <c r="C206" s="83" t="s">
        <v>119</v>
      </c>
      <c r="D206" s="18">
        <v>27648</v>
      </c>
      <c r="E206" s="36">
        <v>33650</v>
      </c>
      <c r="F206" s="12">
        <f t="shared" si="2"/>
        <v>1.2170862268518519</v>
      </c>
    </row>
    <row r="207" spans="1:6" ht="12.75">
      <c r="A207" s="20"/>
      <c r="B207" s="10">
        <v>85295</v>
      </c>
      <c r="C207" s="83" t="s">
        <v>43</v>
      </c>
      <c r="D207" s="17">
        <f>D203+D205+D206</f>
        <v>458185</v>
      </c>
      <c r="E207" s="17">
        <f>E203+E205+E206</f>
        <v>375200</v>
      </c>
      <c r="F207" s="12">
        <f t="shared" si="2"/>
        <v>0.8188832021999847</v>
      </c>
    </row>
    <row r="208" spans="1:6" ht="15.75" customHeight="1">
      <c r="A208" s="28">
        <v>852</v>
      </c>
      <c r="B208" s="14"/>
      <c r="C208" s="61" t="s">
        <v>54</v>
      </c>
      <c r="D208" s="14">
        <f>D207+D201+D197+D193+D190+D187+D184</f>
        <v>7333827</v>
      </c>
      <c r="E208" s="14">
        <f>E207+E201+E197+E193+E190+E187+E184</f>
        <v>7011260</v>
      </c>
      <c r="F208" s="12">
        <f t="shared" si="2"/>
        <v>0.9560165517948541</v>
      </c>
    </row>
    <row r="209" spans="1:6" ht="12.75">
      <c r="A209" s="20">
        <v>854</v>
      </c>
      <c r="B209" s="84"/>
      <c r="C209" s="58" t="s">
        <v>120</v>
      </c>
      <c r="D209" s="19"/>
      <c r="E209" s="19"/>
      <c r="F209" s="22"/>
    </row>
    <row r="210" spans="1:6" ht="12.75">
      <c r="A210" s="16" t="s">
        <v>26</v>
      </c>
      <c r="B210" s="10">
        <v>85401</v>
      </c>
      <c r="C210" s="54" t="s">
        <v>19</v>
      </c>
      <c r="D210" s="11"/>
      <c r="E210" s="11"/>
      <c r="F210" s="12"/>
    </row>
    <row r="211" spans="1:6" ht="12.75">
      <c r="A211" s="10"/>
      <c r="B211" s="10"/>
      <c r="C211" s="45" t="s">
        <v>48</v>
      </c>
      <c r="D211" s="11">
        <v>803692</v>
      </c>
      <c r="E211" s="11">
        <f>95700+300300+5000</f>
        <v>401000</v>
      </c>
      <c r="F211" s="12">
        <f t="shared" si="2"/>
        <v>0.49894735794309264</v>
      </c>
    </row>
    <row r="212" spans="1:6" ht="12.75">
      <c r="A212" s="10"/>
      <c r="B212" s="10"/>
      <c r="C212" s="45" t="s">
        <v>82</v>
      </c>
      <c r="D212" s="11">
        <v>560164</v>
      </c>
      <c r="E212" s="11">
        <f>81400+262000</f>
        <v>343400</v>
      </c>
      <c r="F212" s="12">
        <f t="shared" si="2"/>
        <v>0.6130347541077256</v>
      </c>
    </row>
    <row r="213" spans="1:6" ht="12.75">
      <c r="A213" s="20"/>
      <c r="B213" s="21">
        <v>85401</v>
      </c>
      <c r="C213" s="66" t="s">
        <v>43</v>
      </c>
      <c r="D213" s="11">
        <f>D211</f>
        <v>803692</v>
      </c>
      <c r="E213" s="11">
        <f>E211</f>
        <v>401000</v>
      </c>
      <c r="F213" s="12">
        <f t="shared" si="2"/>
        <v>0.49894735794309264</v>
      </c>
    </row>
    <row r="214" spans="1:6" ht="12.75">
      <c r="A214" s="10"/>
      <c r="B214" s="10">
        <v>85415</v>
      </c>
      <c r="C214" s="88" t="s">
        <v>66</v>
      </c>
      <c r="D214" s="11"/>
      <c r="E214" s="11"/>
      <c r="F214" s="12"/>
    </row>
    <row r="215" spans="1:6" ht="13.5" customHeight="1">
      <c r="A215" s="10"/>
      <c r="B215" s="10"/>
      <c r="C215" s="66" t="s">
        <v>7</v>
      </c>
      <c r="D215" s="11">
        <v>10000</v>
      </c>
      <c r="E215" s="37">
        <v>12000</v>
      </c>
      <c r="F215" s="12">
        <f>E215/D215</f>
        <v>1.2</v>
      </c>
    </row>
    <row r="216" spans="1:6" ht="12.75">
      <c r="A216" s="10"/>
      <c r="B216" s="10">
        <v>85415</v>
      </c>
      <c r="C216" s="66" t="s">
        <v>43</v>
      </c>
      <c r="D216" s="11">
        <f>SUM(D215:D215)</f>
        <v>10000</v>
      </c>
      <c r="E216" s="37">
        <f>SUM(E215:E215)</f>
        <v>12000</v>
      </c>
      <c r="F216" s="12">
        <f>E216/D216</f>
        <v>1.2</v>
      </c>
    </row>
    <row r="217" spans="1:6" ht="12.75">
      <c r="A217" s="14">
        <v>854</v>
      </c>
      <c r="B217" s="14"/>
      <c r="C217" s="61" t="s">
        <v>54</v>
      </c>
      <c r="D217" s="14">
        <f>D213+D216</f>
        <v>813692</v>
      </c>
      <c r="E217" s="14">
        <f>E213+E216</f>
        <v>413000</v>
      </c>
      <c r="F217" s="12">
        <f>E217/D217</f>
        <v>0.5075630582579158</v>
      </c>
    </row>
    <row r="218" spans="1:6" ht="25.5">
      <c r="A218" s="26">
        <v>900</v>
      </c>
      <c r="B218" s="52"/>
      <c r="C218" s="53" t="s">
        <v>35</v>
      </c>
      <c r="D218" s="14"/>
      <c r="E218" s="14"/>
      <c r="F218" s="12"/>
    </row>
    <row r="219" spans="1:6" ht="12.75">
      <c r="A219" s="10"/>
      <c r="B219" s="20">
        <v>90002</v>
      </c>
      <c r="C219" s="76" t="s">
        <v>90</v>
      </c>
      <c r="D219" s="11"/>
      <c r="E219" s="11"/>
      <c r="F219" s="12"/>
    </row>
    <row r="220" spans="1:6" ht="17.25" customHeight="1">
      <c r="A220" s="10"/>
      <c r="B220" s="20"/>
      <c r="C220" s="77" t="s">
        <v>99</v>
      </c>
      <c r="D220" s="11">
        <v>13000</v>
      </c>
      <c r="E220" s="37">
        <v>13500</v>
      </c>
      <c r="F220" s="12">
        <f>E220/D220</f>
        <v>1.0384615384615385</v>
      </c>
    </row>
    <row r="221" spans="1:6" ht="33.75" customHeight="1">
      <c r="A221" s="10"/>
      <c r="B221" s="20"/>
      <c r="C221" s="77" t="s">
        <v>102</v>
      </c>
      <c r="D221" s="11">
        <v>49744</v>
      </c>
      <c r="E221" s="11">
        <v>443278</v>
      </c>
      <c r="F221" s="12">
        <f>E221/D221</f>
        <v>8.911185268575105</v>
      </c>
    </row>
    <row r="222" spans="1:6" ht="12.75">
      <c r="A222" s="10"/>
      <c r="B222" s="21">
        <v>90002</v>
      </c>
      <c r="C222" s="77" t="s">
        <v>43</v>
      </c>
      <c r="D222" s="11">
        <f>D220+D221</f>
        <v>62744</v>
      </c>
      <c r="E222" s="37">
        <f>E220+E221</f>
        <v>456778</v>
      </c>
      <c r="F222" s="12">
        <f>E222/D222</f>
        <v>7.280026775468571</v>
      </c>
    </row>
    <row r="223" spans="1:6" ht="12.75" customHeight="1">
      <c r="A223" s="10"/>
      <c r="B223" s="10">
        <v>90003</v>
      </c>
      <c r="C223" s="54" t="s">
        <v>20</v>
      </c>
      <c r="D223" s="11"/>
      <c r="E223" s="11"/>
      <c r="F223" s="12"/>
    </row>
    <row r="224" spans="1:6" ht="11.25" customHeight="1">
      <c r="A224" s="20"/>
      <c r="B224" s="10"/>
      <c r="C224" s="56" t="s">
        <v>121</v>
      </c>
      <c r="D224" s="29">
        <v>83000</v>
      </c>
      <c r="E224" s="39">
        <f>13500+62000</f>
        <v>75500</v>
      </c>
      <c r="F224" s="22">
        <f>E224/D224</f>
        <v>0.9096385542168675</v>
      </c>
    </row>
    <row r="225" spans="1:6" ht="12.75">
      <c r="A225" s="10"/>
      <c r="B225" s="10">
        <v>90003</v>
      </c>
      <c r="C225" s="45" t="s">
        <v>43</v>
      </c>
      <c r="D225" s="17">
        <f>SUM(D224:D224)</f>
        <v>83000</v>
      </c>
      <c r="E225" s="34">
        <f>SUM(E224:E224)</f>
        <v>75500</v>
      </c>
      <c r="F225" s="12">
        <f>E225/D225</f>
        <v>0.9096385542168675</v>
      </c>
    </row>
    <row r="226" spans="1:6" ht="18" customHeight="1">
      <c r="A226" s="10"/>
      <c r="B226" s="16">
        <v>90004</v>
      </c>
      <c r="C226" s="54" t="s">
        <v>21</v>
      </c>
      <c r="D226" s="11"/>
      <c r="E226" s="11"/>
      <c r="F226" s="12"/>
    </row>
    <row r="227" spans="1:6" ht="12.75">
      <c r="A227" s="10"/>
      <c r="B227" s="10"/>
      <c r="C227" s="45" t="s">
        <v>7</v>
      </c>
      <c r="D227" s="11">
        <v>52000</v>
      </c>
      <c r="E227" s="37">
        <v>53200</v>
      </c>
      <c r="F227" s="12">
        <f>E227/D227</f>
        <v>1.023076923076923</v>
      </c>
    </row>
    <row r="228" spans="1:6" ht="12.75">
      <c r="A228" s="20"/>
      <c r="B228" s="21">
        <v>90004</v>
      </c>
      <c r="C228" s="62" t="s">
        <v>43</v>
      </c>
      <c r="D228" s="11">
        <f>SUM(D227)</f>
        <v>52000</v>
      </c>
      <c r="E228" s="37">
        <f>SUM(E227)</f>
        <v>53200</v>
      </c>
      <c r="F228" s="12">
        <f>E228/D228</f>
        <v>1.023076923076923</v>
      </c>
    </row>
    <row r="229" spans="1:6" ht="12.75">
      <c r="A229" s="10"/>
      <c r="B229" s="10">
        <v>90015</v>
      </c>
      <c r="C229" s="54" t="s">
        <v>22</v>
      </c>
      <c r="D229" s="11"/>
      <c r="E229" s="11"/>
      <c r="F229" s="12"/>
    </row>
    <row r="230" spans="1:6" ht="13.5" customHeight="1">
      <c r="A230" s="10"/>
      <c r="B230" s="10"/>
      <c r="C230" s="45" t="s">
        <v>7</v>
      </c>
      <c r="D230" s="11">
        <v>150000</v>
      </c>
      <c r="E230" s="11">
        <v>170000</v>
      </c>
      <c r="F230" s="12">
        <f>E230/D230</f>
        <v>1.1333333333333333</v>
      </c>
    </row>
    <row r="231" spans="1:6" ht="30.75" customHeight="1">
      <c r="A231" s="20"/>
      <c r="B231" s="10"/>
      <c r="C231" s="62" t="s">
        <v>103</v>
      </c>
      <c r="D231" s="11">
        <v>130000</v>
      </c>
      <c r="E231" s="11">
        <v>130000</v>
      </c>
      <c r="F231" s="12">
        <f>E231/D231</f>
        <v>1</v>
      </c>
    </row>
    <row r="232" spans="1:6" ht="12.75">
      <c r="A232" s="10"/>
      <c r="B232" s="21">
        <v>90015</v>
      </c>
      <c r="C232" s="45" t="s">
        <v>43</v>
      </c>
      <c r="D232" s="11">
        <f>SUM(D230:D231)</f>
        <v>280000</v>
      </c>
      <c r="E232" s="11">
        <f>SUM(E230:E231)</f>
        <v>300000</v>
      </c>
      <c r="F232" s="12">
        <f>E232/D232</f>
        <v>1.0714285714285714</v>
      </c>
    </row>
    <row r="233" spans="1:6" ht="30.75" customHeight="1">
      <c r="A233" s="20"/>
      <c r="B233" s="10">
        <v>90019</v>
      </c>
      <c r="C233" s="69" t="s">
        <v>94</v>
      </c>
      <c r="D233" s="11"/>
      <c r="E233" s="11"/>
      <c r="F233" s="12"/>
    </row>
    <row r="234" spans="1:6" ht="12.75">
      <c r="A234" s="20"/>
      <c r="B234" s="10"/>
      <c r="C234" s="62" t="s">
        <v>7</v>
      </c>
      <c r="D234" s="11">
        <v>25000</v>
      </c>
      <c r="E234" s="11">
        <v>35000</v>
      </c>
      <c r="F234" s="12">
        <f>E234/D234</f>
        <v>1.4</v>
      </c>
    </row>
    <row r="235" spans="1:6" ht="12.75">
      <c r="A235" s="20"/>
      <c r="B235" s="21">
        <v>90019</v>
      </c>
      <c r="C235" s="62" t="s">
        <v>43</v>
      </c>
      <c r="D235" s="11">
        <f>D234</f>
        <v>25000</v>
      </c>
      <c r="E235" s="11">
        <f>E234</f>
        <v>35000</v>
      </c>
      <c r="F235" s="12">
        <f>E235/D235</f>
        <v>1.4</v>
      </c>
    </row>
    <row r="236" spans="1:6" ht="12.75">
      <c r="A236" s="20"/>
      <c r="B236" s="10">
        <v>90095</v>
      </c>
      <c r="C236" s="69" t="s">
        <v>5</v>
      </c>
      <c r="D236" s="11"/>
      <c r="E236" s="11"/>
      <c r="F236" s="12"/>
    </row>
    <row r="237" spans="1:6" ht="15" customHeight="1">
      <c r="A237" s="20"/>
      <c r="B237" s="10"/>
      <c r="C237" s="85" t="s">
        <v>7</v>
      </c>
      <c r="D237" s="17">
        <v>128066</v>
      </c>
      <c r="E237" s="17">
        <f>48290+50000+3200+10000+20000+2000+4000+7000+20000+5000</f>
        <v>169490</v>
      </c>
      <c r="F237" s="12">
        <f>E237/D237</f>
        <v>1.323458216856933</v>
      </c>
    </row>
    <row r="238" spans="1:6" ht="12.75">
      <c r="A238" s="20"/>
      <c r="B238" s="20"/>
      <c r="C238" s="65" t="s">
        <v>72</v>
      </c>
      <c r="D238" s="18">
        <v>80000</v>
      </c>
      <c r="E238" s="18">
        <v>86000</v>
      </c>
      <c r="F238" s="12">
        <f>E238/D238</f>
        <v>1.075</v>
      </c>
    </row>
    <row r="239" spans="1:6" ht="12.75">
      <c r="A239" s="20"/>
      <c r="B239" s="20"/>
      <c r="C239" s="65" t="s">
        <v>149</v>
      </c>
      <c r="D239" s="18">
        <v>80000</v>
      </c>
      <c r="E239" s="18">
        <v>80000</v>
      </c>
      <c r="F239" s="12">
        <f>E239/D239</f>
        <v>1</v>
      </c>
    </row>
    <row r="240" spans="1:6" ht="25.5">
      <c r="A240" s="20"/>
      <c r="B240" s="20"/>
      <c r="C240" s="65" t="s">
        <v>147</v>
      </c>
      <c r="D240" s="18"/>
      <c r="E240" s="18">
        <v>6000</v>
      </c>
      <c r="F240" s="12"/>
    </row>
    <row r="241" spans="1:6" ht="12.75">
      <c r="A241" s="20"/>
      <c r="B241" s="21">
        <v>90095</v>
      </c>
      <c r="C241" s="62" t="s">
        <v>43</v>
      </c>
      <c r="D241" s="11">
        <f>D237+D238</f>
        <v>208066</v>
      </c>
      <c r="E241" s="11">
        <f>E237+E238</f>
        <v>255490</v>
      </c>
      <c r="F241" s="12">
        <f>E241/D241</f>
        <v>1.2279276767948633</v>
      </c>
    </row>
    <row r="242" spans="1:6" ht="15" customHeight="1">
      <c r="A242" s="19">
        <v>900</v>
      </c>
      <c r="B242" s="70"/>
      <c r="C242" s="71" t="s">
        <v>54</v>
      </c>
      <c r="D242" s="14">
        <f>D241+D235+D232+D228+D225+D222</f>
        <v>710810</v>
      </c>
      <c r="E242" s="14">
        <f>E241+E235+E232+E228+E225+E222</f>
        <v>1175968</v>
      </c>
      <c r="F242" s="12">
        <f>E242/D242</f>
        <v>1.6544055373447195</v>
      </c>
    </row>
    <row r="243" spans="1:6" ht="27" customHeight="1">
      <c r="A243" s="11">
        <v>921</v>
      </c>
      <c r="B243" s="28"/>
      <c r="C243" s="58" t="s">
        <v>38</v>
      </c>
      <c r="D243" s="19"/>
      <c r="E243" s="19"/>
      <c r="F243" s="12"/>
    </row>
    <row r="244" spans="1:6" ht="12.75">
      <c r="A244" s="10"/>
      <c r="B244" s="86">
        <v>92109</v>
      </c>
      <c r="C244" s="54" t="s">
        <v>23</v>
      </c>
      <c r="D244" s="11"/>
      <c r="E244" s="11"/>
      <c r="F244" s="12"/>
    </row>
    <row r="245" spans="1:6" ht="12.75">
      <c r="A245" s="20"/>
      <c r="B245" s="20"/>
      <c r="C245" s="45" t="s">
        <v>48</v>
      </c>
      <c r="D245" s="11">
        <v>468000</v>
      </c>
      <c r="E245" s="11">
        <f>403000+90000+75000+16840</f>
        <v>584840</v>
      </c>
      <c r="F245" s="12">
        <f>E245/D245</f>
        <v>1.2496581196581196</v>
      </c>
    </row>
    <row r="246" spans="1:6" ht="11.25" customHeight="1">
      <c r="A246" s="10"/>
      <c r="B246" s="10"/>
      <c r="C246" s="45" t="s">
        <v>98</v>
      </c>
      <c r="D246" s="18">
        <v>468000</v>
      </c>
      <c r="E246" s="36">
        <v>568000</v>
      </c>
      <c r="F246" s="12">
        <f>E246/D246</f>
        <v>1.2136752136752136</v>
      </c>
    </row>
    <row r="247" spans="1:6" ht="24.75" customHeight="1">
      <c r="A247" s="20"/>
      <c r="B247" s="10"/>
      <c r="C247" s="62" t="s">
        <v>104</v>
      </c>
      <c r="D247" s="18">
        <v>10000</v>
      </c>
      <c r="E247" s="18">
        <v>700000</v>
      </c>
      <c r="F247" s="12"/>
    </row>
    <row r="248" spans="1:6" ht="13.5" customHeight="1">
      <c r="A248" s="10"/>
      <c r="B248" s="10">
        <v>92109</v>
      </c>
      <c r="C248" s="45" t="s">
        <v>43</v>
      </c>
      <c r="D248" s="17">
        <f>D245+D247</f>
        <v>478000</v>
      </c>
      <c r="E248" s="34">
        <f>E245+E247</f>
        <v>1284840</v>
      </c>
      <c r="F248" s="12">
        <f>E248/D248</f>
        <v>2.687949790794979</v>
      </c>
    </row>
    <row r="249" spans="1:6" ht="12" customHeight="1">
      <c r="A249" s="10"/>
      <c r="B249" s="16">
        <v>92116</v>
      </c>
      <c r="C249" s="54" t="s">
        <v>24</v>
      </c>
      <c r="D249" s="11"/>
      <c r="E249" s="11"/>
      <c r="F249" s="12"/>
    </row>
    <row r="250" spans="1:6" ht="12.75">
      <c r="A250" s="10"/>
      <c r="B250" s="10"/>
      <c r="C250" s="45" t="s">
        <v>91</v>
      </c>
      <c r="D250" s="11">
        <v>170000</v>
      </c>
      <c r="E250" s="37">
        <v>178500</v>
      </c>
      <c r="F250" s="12">
        <f>E250/D250</f>
        <v>1.05</v>
      </c>
    </row>
    <row r="251" spans="1:6" ht="13.5" customHeight="1">
      <c r="A251" s="10"/>
      <c r="B251" s="10"/>
      <c r="C251" s="45" t="s">
        <v>122</v>
      </c>
      <c r="D251" s="11">
        <v>170000</v>
      </c>
      <c r="E251" s="37">
        <v>178500</v>
      </c>
      <c r="F251" s="12">
        <f>E251/D251</f>
        <v>1.05</v>
      </c>
    </row>
    <row r="252" spans="1:6" ht="11.25" customHeight="1">
      <c r="A252" s="10"/>
      <c r="B252" s="21">
        <v>92116</v>
      </c>
      <c r="C252" s="45" t="s">
        <v>43</v>
      </c>
      <c r="D252" s="11">
        <f>D250</f>
        <v>170000</v>
      </c>
      <c r="E252" s="11">
        <f>E250</f>
        <v>178500</v>
      </c>
      <c r="F252" s="12">
        <f>E252/D252</f>
        <v>1.05</v>
      </c>
    </row>
    <row r="253" spans="1:6" ht="12.75">
      <c r="A253" s="10"/>
      <c r="B253" s="16">
        <v>92195</v>
      </c>
      <c r="C253" s="54" t="s">
        <v>5</v>
      </c>
      <c r="D253" s="11"/>
      <c r="E253" s="11"/>
      <c r="F253" s="12"/>
    </row>
    <row r="254" spans="1:6" ht="11.25" customHeight="1">
      <c r="A254" s="10"/>
      <c r="B254" s="20"/>
      <c r="C254" s="45" t="s">
        <v>7</v>
      </c>
      <c r="D254" s="18">
        <v>49293</v>
      </c>
      <c r="E254" s="18">
        <f>50000+800</f>
        <v>50800</v>
      </c>
      <c r="F254" s="12">
        <f>E254/D254</f>
        <v>1.0305722922118759</v>
      </c>
    </row>
    <row r="255" spans="1:6" ht="12.75">
      <c r="A255" s="10"/>
      <c r="B255" s="20">
        <v>92195</v>
      </c>
      <c r="C255" s="45" t="s">
        <v>43</v>
      </c>
      <c r="D255" s="17">
        <f>D254</f>
        <v>49293</v>
      </c>
      <c r="E255" s="17">
        <f>E254</f>
        <v>50800</v>
      </c>
      <c r="F255" s="12">
        <f>E255/D255</f>
        <v>1.0305722922118759</v>
      </c>
    </row>
    <row r="256" spans="1:6" ht="12.75">
      <c r="A256" s="14">
        <v>921</v>
      </c>
      <c r="B256" s="28"/>
      <c r="C256" s="61" t="s">
        <v>54</v>
      </c>
      <c r="D256" s="14">
        <f>D255+D252+D248</f>
        <v>697293</v>
      </c>
      <c r="E256" s="14">
        <f>E255+E252+E248</f>
        <v>1514140</v>
      </c>
      <c r="F256" s="12">
        <f>E256/D256</f>
        <v>2.1714544674907104</v>
      </c>
    </row>
    <row r="257" spans="1:6" ht="12.75">
      <c r="A257" s="10">
        <v>926</v>
      </c>
      <c r="B257" s="24"/>
      <c r="C257" s="58" t="s">
        <v>39</v>
      </c>
      <c r="D257" s="19"/>
      <c r="E257" s="19"/>
      <c r="F257" s="22"/>
    </row>
    <row r="258" spans="1:6" ht="12.75">
      <c r="A258" s="16" t="s">
        <v>26</v>
      </c>
      <c r="B258" s="16">
        <v>92601</v>
      </c>
      <c r="C258" s="54" t="s">
        <v>36</v>
      </c>
      <c r="D258" s="11"/>
      <c r="E258" s="11"/>
      <c r="F258" s="12"/>
    </row>
    <row r="259" spans="1:6" ht="12.75">
      <c r="A259" s="10"/>
      <c r="B259" s="10"/>
      <c r="C259" s="45" t="s">
        <v>47</v>
      </c>
      <c r="D259" s="11">
        <v>125000</v>
      </c>
      <c r="E259" s="11">
        <v>145000</v>
      </c>
      <c r="F259" s="22">
        <f>E259/D259</f>
        <v>1.16</v>
      </c>
    </row>
    <row r="260" spans="1:6" ht="12.75">
      <c r="A260" s="20"/>
      <c r="B260" s="10"/>
      <c r="C260" s="56" t="s">
        <v>92</v>
      </c>
      <c r="D260" s="21">
        <v>16000</v>
      </c>
      <c r="E260" s="21">
        <v>20000</v>
      </c>
      <c r="F260" s="22">
        <f>E260/D260</f>
        <v>1.25</v>
      </c>
    </row>
    <row r="261" spans="1:6" ht="15" customHeight="1">
      <c r="A261" s="10"/>
      <c r="B261" s="10">
        <v>92601</v>
      </c>
      <c r="C261" s="55" t="s">
        <v>43</v>
      </c>
      <c r="D261" s="11">
        <f>D259</f>
        <v>125000</v>
      </c>
      <c r="E261" s="11">
        <v>145000</v>
      </c>
      <c r="F261" s="12">
        <f>E261/D261</f>
        <v>1.16</v>
      </c>
    </row>
    <row r="262" spans="1:6" ht="12.75">
      <c r="A262" s="10"/>
      <c r="B262" s="16">
        <v>92605</v>
      </c>
      <c r="C262" s="54" t="s">
        <v>25</v>
      </c>
      <c r="D262" s="11"/>
      <c r="E262" s="11"/>
      <c r="F262" s="12"/>
    </row>
    <row r="263" spans="1:6" ht="12.75">
      <c r="A263" s="10"/>
      <c r="B263" s="10"/>
      <c r="C263" s="45" t="s">
        <v>50</v>
      </c>
      <c r="D263" s="11">
        <v>101600</v>
      </c>
      <c r="E263" s="37">
        <f>106400+11350+10000</f>
        <v>127750</v>
      </c>
      <c r="F263" s="12">
        <f aca="true" t="shared" si="3" ref="F263:F273">E263/D263</f>
        <v>1.2573818897637796</v>
      </c>
    </row>
    <row r="264" spans="1:6" ht="12.75">
      <c r="A264" s="20"/>
      <c r="B264" s="10"/>
      <c r="C264" s="62" t="s">
        <v>82</v>
      </c>
      <c r="D264" s="11">
        <v>2000</v>
      </c>
      <c r="E264" s="37">
        <v>2000</v>
      </c>
      <c r="F264" s="12">
        <f t="shared" si="3"/>
        <v>1</v>
      </c>
    </row>
    <row r="265" spans="1:6" ht="14.25" customHeight="1">
      <c r="A265" s="20"/>
      <c r="B265" s="10"/>
      <c r="C265" s="62" t="s">
        <v>123</v>
      </c>
      <c r="D265" s="18">
        <v>58000</v>
      </c>
      <c r="E265" s="36">
        <v>80000</v>
      </c>
      <c r="F265" s="12">
        <f t="shared" si="3"/>
        <v>1.3793103448275863</v>
      </c>
    </row>
    <row r="266" spans="1:6" ht="12.75">
      <c r="A266" s="20"/>
      <c r="B266" s="21">
        <v>92605</v>
      </c>
      <c r="C266" s="62" t="s">
        <v>43</v>
      </c>
      <c r="D266" s="17">
        <f>D263</f>
        <v>101600</v>
      </c>
      <c r="E266" s="34">
        <f>E263</f>
        <v>127750</v>
      </c>
      <c r="F266" s="12">
        <f t="shared" si="3"/>
        <v>1.2573818897637796</v>
      </c>
    </row>
    <row r="267" spans="1:6" ht="12.75">
      <c r="A267" s="28">
        <v>926</v>
      </c>
      <c r="B267" s="47"/>
      <c r="C267" s="61" t="s">
        <v>54</v>
      </c>
      <c r="D267" s="14">
        <f>SUM(D266,D261)</f>
        <v>226600</v>
      </c>
      <c r="E267" s="14">
        <f>SUM(E266,E261)</f>
        <v>272750</v>
      </c>
      <c r="F267" s="12">
        <f t="shared" si="3"/>
        <v>1.2036628420123565</v>
      </c>
    </row>
    <row r="268" spans="1:6" ht="12.75">
      <c r="A268" s="11"/>
      <c r="B268" s="11"/>
      <c r="C268" s="61" t="s">
        <v>125</v>
      </c>
      <c r="D268" s="14">
        <f>SUM(D267,D256,D242,D217,D208,D179,D169,D129,D125,D120,D115,D99,D94,D74,D64,D51,D35,D31,D27)</f>
        <v>24861579</v>
      </c>
      <c r="E268" s="38">
        <f>SUM(E267,E256,E242,E217,E208,E179,E169,E129,E125,E120,E115,E99,E94,E74,E64,E51,E35,E31,E27)</f>
        <v>38420936</v>
      </c>
      <c r="F268" s="12">
        <f t="shared" si="3"/>
        <v>1.5453940395338526</v>
      </c>
    </row>
    <row r="269" ht="12.75">
      <c r="F269" s="95"/>
    </row>
    <row r="270" ht="12.75">
      <c r="F270" s="96"/>
    </row>
    <row r="271" spans="3:6" ht="15">
      <c r="C271" s="91" t="s">
        <v>96</v>
      </c>
      <c r="D271" s="92">
        <f>D263+D259+D254+D250+D245+D237+D234+D230+D227+D224+D220+D215+D211+D206+D205+D203+D199+D195+D192+D189+D186+D182+D177+D172+D164+D165+D166+D156+D152+D148+D144+D140+D136+D132+D128+D118+D124+D109+D106+D102+D97+D92+D88+D84+D81+D77+D71+D67+D57+D54+D38+D30+D25+D22+D10+D159+D113+D167</f>
        <v>24159835</v>
      </c>
      <c r="E271" s="92">
        <f>E263+E259+E254+E250+E245+E237+E234+E230+E227+E224+E220+E215+E211+E206+E205+E203+E199+E195+E192+E189+E186+E182+E177+E172+E164+E165+E166+E156+E152+E148+E144+E140+E136+E132+E128+E118+E124+E109+E106+E102+E97+E92+E88+E84+E81+E77+E71+E67+E57+E54+E38+E30+E25+E22+E10+E159+E113+E167</f>
        <v>24828988</v>
      </c>
      <c r="F271" s="94">
        <f t="shared" si="3"/>
        <v>1.0276969192877352</v>
      </c>
    </row>
    <row r="272" spans="3:6" ht="15">
      <c r="C272" s="91" t="s">
        <v>97</v>
      </c>
      <c r="D272" s="92">
        <f>D14+D34+D39+D60+D72+D231+D238+D247+D221</f>
        <v>701744</v>
      </c>
      <c r="E272" s="92">
        <f>E14+E34+E39+E60+E72+E231+E238+E247+E221</f>
        <v>13591948</v>
      </c>
      <c r="F272" s="93"/>
    </row>
    <row r="273" spans="3:6" ht="15">
      <c r="C273" s="91" t="s">
        <v>125</v>
      </c>
      <c r="D273" s="92">
        <f>SUM(D271:D272)</f>
        <v>24861579</v>
      </c>
      <c r="E273" s="92">
        <f>SUM(E271:E272)</f>
        <v>38420936</v>
      </c>
      <c r="F273" s="93">
        <f t="shared" si="3"/>
        <v>1.5453940395338526</v>
      </c>
    </row>
    <row r="274" ht="12.75">
      <c r="D274" s="90"/>
    </row>
    <row r="275" ht="14.25">
      <c r="C275" s="97" t="s">
        <v>154</v>
      </c>
    </row>
    <row r="276" ht="14.25">
      <c r="C276" s="97" t="s">
        <v>155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Jula Matelska</cp:lastModifiedBy>
  <cp:lastPrinted>2007-11-14T07:27:48Z</cp:lastPrinted>
  <dcterms:created xsi:type="dcterms:W3CDTF">2000-09-21T07:22:22Z</dcterms:created>
  <dcterms:modified xsi:type="dcterms:W3CDTF">2007-11-15T11:52:35Z</dcterms:modified>
  <cp:category/>
  <cp:version/>
  <cp:contentType/>
  <cp:contentStatus/>
</cp:coreProperties>
</file>